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Level 1 &amp; 2 Sentences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<sst xmlns="http://schemas.openxmlformats.org/spreadsheetml/2006/main" count="49" uniqueCount="37">
  <si>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ASL (Fingerspell the letters)</t>
  </si>
  <si>
    <t>HOW YOU SIGN L-E-F-T?</t>
  </si>
  <si>
    <t>CHESS (Fingerspell the word)</t>
  </si>
  <si>
    <t>GAS (Fingerspell the word)</t>
  </si>
  <si>
    <t>BOOKSTORE</t>
  </si>
  <si>
    <r>
      <t>CL:C-</t>
    </r>
    <r>
      <rPr>
        <b/>
        <i/>
        <sz val="8"/>
        <color indexed="8"/>
        <rFont val="Tahoma"/>
        <family val="2"/>
      </rPr>
      <t>coin</t>
    </r>
    <r>
      <rPr>
        <b/>
        <sz val="8"/>
        <color indexed="8"/>
        <rFont val="Tahoma"/>
        <family val="2"/>
      </rPr>
      <t xml:space="preserve"> (index  and thumb) (See: Video)</t>
    </r>
  </si>
  <si>
    <t>S-U-N (Fingerspell the word)</t>
  </si>
  <si>
    <t>T-I-P (Fingerspell the word)</t>
  </si>
  <si>
    <t>U.S. (Fingerspell the word)</t>
  </si>
  <si>
    <r>
      <t>CL:-</t>
    </r>
    <r>
      <rPr>
        <b/>
        <i/>
        <sz val="8"/>
        <color indexed="8"/>
        <rFont val="Tahoma"/>
        <family val="2"/>
      </rPr>
      <t xml:space="preserve">go-out </t>
    </r>
    <r>
      <rPr>
        <b/>
        <sz val="8"/>
        <color indexed="8"/>
        <rFont val="Tahoma"/>
        <family val="2"/>
      </rPr>
      <t>(See: Video)</t>
    </r>
  </si>
  <si>
    <r>
      <t>CL:-</t>
    </r>
    <r>
      <rPr>
        <b/>
        <i/>
        <sz val="8"/>
        <color indexed="8"/>
        <rFont val="Tahoma"/>
        <family val="2"/>
      </rPr>
      <t xml:space="preserve">go for a stroll   </t>
    </r>
    <r>
      <rPr>
        <b/>
        <sz val="8"/>
        <color indexed="8"/>
        <rFont val="Tahoma"/>
        <family val="2"/>
      </rPr>
      <t>(See:  Video)</t>
    </r>
  </si>
  <si>
    <t>DEODORANT (See Video)</t>
  </si>
  <si>
    <t>TONIGHT, NOW- or THIS-NIGHT (See:  Video)</t>
  </si>
  <si>
    <t>TV (Fingerspell the word)</t>
  </si>
  <si>
    <t>HANG-UP (See:  Video)</t>
  </si>
  <si>
    <t>G-A-S (Fingerspell the word)</t>
  </si>
  <si>
    <t>THROW-OUT  (See:  Video)</t>
  </si>
  <si>
    <t>TUB (Fingerspell the word)</t>
  </si>
  <si>
    <t>L-A-B (Fingerspell the word)</t>
  </si>
  <si>
    <t>H-A-M (Fingerspell the word)</t>
  </si>
  <si>
    <t>T-I-T-A-N-I-C (Fingerspell the word)</t>
  </si>
  <si>
    <t>INDEX-there  (See:  Video)</t>
  </si>
  <si>
    <t>S-I-T-E (Fingerspell the word)</t>
  </si>
  <si>
    <t>B-O-B (Fingerspell the name)</t>
  </si>
  <si>
    <t>THIS HIS/HERS?</t>
  </si>
  <si>
    <t>WORD 10</t>
  </si>
  <si>
    <t>WORD 9</t>
  </si>
  <si>
    <t>WORD 8</t>
  </si>
  <si>
    <t>WORD 7</t>
  </si>
  <si>
    <t>WORD 6</t>
  </si>
  <si>
    <t>WORD 5</t>
  </si>
  <si>
    <t>WORD 4</t>
  </si>
  <si>
    <t>WORD 3</t>
  </si>
  <si>
    <t>WORD 2</t>
  </si>
  <si>
    <t>WORD 1</t>
  </si>
  <si>
    <t>SENTENCE IN ASL</t>
  </si>
  <si>
    <t>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</si>
</sst>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8"/>
      <color theme="1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30"/>
      <name val="Tahoma"/>
      <family val="2"/>
    </font>
    <font>
      <b/>
      <u val="single"/>
      <sz val="8"/>
      <color indexed="30"/>
      <name val="Tahoma"/>
      <family val="2"/>
    </font>
    <font>
      <b/>
      <i/>
      <sz val="8"/>
      <color indexed="8"/>
      <name val="Tahoma"/>
      <family val="2"/>
    </font>
    <font>
      <sz val="8"/>
      <color indexed="30"/>
      <name val="Verdan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sz val="8"/>
      <color indexed="9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u val="single"/>
      <sz val="8"/>
      <color rgb="FF0563C1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18"/>
      <color theme="3"/>
      <name val="Calibri Light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theme="10"/>
      <name val="Tahoma"/>
      <family val="2"/>
    </font>
    <font>
      <b/>
      <sz val="8"/>
      <color rgb="FF0563C1"/>
      <name val="Tahoma"/>
      <family val="2"/>
    </font>
    <font>
      <sz val="8"/>
      <color theme="10"/>
      <name val="Verdan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Protection="0">
      <alignment vertical="center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4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43" fillId="0" borderId="11" xfId="52" applyFont="1" applyFill="1" applyBorder="1" applyAlignment="1">
      <alignment horizontal="left" vertical="center" wrapText="1" indent="1"/>
    </xf>
    <xf numFmtId="0" fontId="42" fillId="0" borderId="11" xfId="52" applyFont="1" applyFill="1" applyBorder="1" applyAlignment="1">
      <alignment horizontal="left" vertical="center" indent="1"/>
    </xf>
    <xf numFmtId="0" fontId="4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4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43" fillId="0" borderId="14" xfId="52" applyFont="1" applyFill="1" applyBorder="1" applyAlignment="1">
      <alignment horizontal="left" vertical="center" wrapText="1" indent="1"/>
    </xf>
    <xf numFmtId="0" fontId="42" fillId="0" borderId="14" xfId="52" applyFont="1" applyFill="1" applyBorder="1" applyAlignment="1">
      <alignment horizontal="left" vertical="center" indent="1"/>
    </xf>
    <xf numFmtId="0" fontId="40" fillId="0" borderId="15" xfId="0" applyFont="1" applyFill="1" applyBorder="1" applyAlignment="1">
      <alignment horizontal="center" vertical="center"/>
    </xf>
    <xf numFmtId="0" fontId="42" fillId="0" borderId="14" xfId="52" applyFont="1" applyFill="1" applyBorder="1" applyAlignment="1">
      <alignment horizontal="left" vertical="center" wrapText="1" indent="1"/>
    </xf>
    <xf numFmtId="0" fontId="42" fillId="0" borderId="14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0" applyFont="1" applyFill="1" applyBorder="1" applyAlignment="1">
      <alignment horizontal="left" wrapText="1" indent="1"/>
    </xf>
    <xf numFmtId="0" fontId="40" fillId="0" borderId="14" xfId="0" applyFont="1" applyFill="1" applyBorder="1" applyAlignment="1">
      <alignment horizontal="left" vertical="center" wrapText="1" indent="1"/>
    </xf>
    <xf numFmtId="0" fontId="42" fillId="0" borderId="14" xfId="52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vertical="center" indent="1"/>
    </xf>
    <xf numFmtId="0" fontId="42" fillId="0" borderId="13" xfId="52" applyNumberFormat="1" applyFont="1" applyFill="1" applyBorder="1" applyAlignment="1" applyProtection="1">
      <alignment horizontal="left" vertical="center" wrapText="1" indent="1"/>
      <protection/>
    </xf>
    <xf numFmtId="0" fontId="42" fillId="0" borderId="14" xfId="52" applyNumberFormat="1" applyFont="1" applyFill="1" applyBorder="1" applyAlignment="1" applyProtection="1" quotePrefix="1">
      <alignment horizontal="left" vertical="center" wrapText="1" indent="1"/>
      <protection/>
    </xf>
    <xf numFmtId="0" fontId="42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Font="1" applyFill="1" applyBorder="1" applyAlignment="1">
      <alignment horizontal="left" wrapText="1" indent="1"/>
    </xf>
    <xf numFmtId="0" fontId="0" fillId="0" borderId="14" xfId="52" applyNumberFormat="1" applyFont="1" applyFill="1" applyBorder="1" applyAlignment="1" applyProtection="1">
      <alignment horizontal="left" vertical="center" wrapText="1" indent="1"/>
      <protection/>
    </xf>
    <xf numFmtId="0" fontId="44" fillId="0" borderId="14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52" applyFont="1" applyFill="1" applyBorder="1" applyAlignment="1">
      <alignment horizontal="left" wrapText="1" indent="1"/>
    </xf>
    <xf numFmtId="0" fontId="34" fillId="0" borderId="14" xfId="52" applyFont="1" applyFill="1" applyBorder="1" applyAlignment="1">
      <alignment horizontal="left" vertical="center" wrapText="1" indent="1"/>
    </xf>
    <xf numFmtId="0" fontId="45" fillId="0" borderId="16" xfId="0" applyFont="1" applyFill="1" applyBorder="1" applyAlignment="1">
      <alignment horizontal="left" vertical="top" wrapText="1" indent="1"/>
    </xf>
    <xf numFmtId="0" fontId="45" fillId="0" borderId="17" xfId="0" applyFont="1" applyFill="1" applyBorder="1" applyAlignment="1">
      <alignment horizontal="left" vertical="top" wrapText="1" indent="1"/>
    </xf>
    <xf numFmtId="0" fontId="46" fillId="0" borderId="17" xfId="0" applyFont="1" applyFill="1" applyBorder="1" applyAlignment="1">
      <alignment horizontal="left" vertical="top" wrapText="1" indent="1"/>
    </xf>
    <xf numFmtId="0" fontId="45" fillId="0" borderId="18" xfId="0" applyFont="1" applyFill="1" applyBorder="1" applyAlignment="1">
      <alignment horizontal="center" vertical="top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479" displayName="Table2479" ref="A1:L601" comment="" totalsRowShown="0">
  <autoFilter ref="A1:L601"/>
  <tableColumns count="12">
    <tableColumn id="1" name="#"/>
    <tableColumn id="3" name="SENTENCE IN ASL"/>
    <tableColumn id="4" name="WORD 1"/>
    <tableColumn id="5" name="WORD 2"/>
    <tableColumn id="6" name="WORD 3"/>
    <tableColumn id="7" name="WORD 4"/>
    <tableColumn id="8" name="WORD 5"/>
    <tableColumn id="9" name="WORD 6"/>
    <tableColumn id="10" name="WORD 7"/>
    <tableColumn id="11" name="WORD 8"/>
    <tableColumn id="2" name="WORD 9"/>
    <tableColumn id="12" name="WORD 1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AppData/Roaming/Microsoft/AppData/Roaming/Microsoft/AppData/Roaming/Microsoft/AppData/Roaming/Microsoft/AppData/Roaming/Microsoft/Excel/=HYPERLINK(%22http:/www.lifeprint.com/asl101/pages-signs/18/car-crash-how-many-times-you.htm%22,%22CAR%20CL:/CL:-%22crash%22%20HOW-MANY%20TIME%20YOU?%22)" TargetMode="External" /><Relationship Id="rId2" Type="http://schemas.openxmlformats.org/officeDocument/2006/relationships/hyperlink" Target="file://AppData/Roaming/Microsoft/AppData/Roaming/Microsoft/AppData/Roaming/Microsoft/AppData/Roaming/Microsoft/AppData/Roaming/Microsoft/Excel/=HYPERLINK(%22http:/www.lifeprint.com/asl101/pages-signs/18/how-you-sign-rocket.htm%22,%22HOW%20YOU%20SIGN%20%22R-O-C-K-E-T%22?%22)" TargetMode="External" /><Relationship Id="rId3" Type="http://schemas.openxmlformats.org/officeDocument/2006/relationships/hyperlink" Target="file://AppData/Roaming/Microsoft/AppData/Roaming/Microsoft/AppData/Roaming/Microsoft/AppData/Roaming/Microsoft/AppData/Roaming/Microsoft/Excel/=HYPERLINK(%22http:/www.lifeprint.com/asl101/pages-signs/18/you-prefer-car-or-truck.htm%22,%22YOU%20PREFER%20CAR%20%5bbodyshift-%22or%22%5d%20TRUCK?%22)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1"/>
  <sheetViews>
    <sheetView tabSelected="1" zoomScalePageLayoutView="0" workbookViewId="0" topLeftCell="A1">
      <pane ySplit="1" topLeftCell="A4" activePane="bottomLeft" state="frozen"/>
      <selection pane="topLeft" activeCell="A1" sqref="A1"/>
      <selection pane="bottomLeft" activeCell="L9" sqref="L9"/>
    </sheetView>
  </sheetViews>
  <sheetFormatPr defaultColWidth="38.5" defaultRowHeight="34.5" customHeight="1"/>
  <cols>
    <col min="1" max="1" width="4.5" style="32" customWidth="1"/>
    <col min="2" max="2" width="38.5" style="33" customWidth="1"/>
    <col min="3" max="12" width="20.66015625" style="34" customWidth="1"/>
    <col min="13" max="16384" width="38.5" style="32" customWidth="1"/>
  </cols>
  <sheetData>
    <row r="1" spans="1:12" s="31" customFormat="1" ht="15" customHeight="1">
      <c r="A1" s="30" t="s">
        <v>36</v>
      </c>
      <c r="B1" s="29" t="s">
        <v>35</v>
      </c>
      <c r="C1" s="28" t="s">
        <v>34</v>
      </c>
      <c r="D1" s="28" t="s">
        <v>33</v>
      </c>
      <c r="E1" s="28" t="s">
        <v>32</v>
      </c>
      <c r="F1" s="28" t="s">
        <v>31</v>
      </c>
      <c r="G1" s="28" t="s">
        <v>30</v>
      </c>
      <c r="H1" s="28" t="s">
        <v>29</v>
      </c>
      <c r="I1" s="28" t="s">
        <v>28</v>
      </c>
      <c r="J1" s="28" t="s">
        <v>27</v>
      </c>
      <c r="K1" s="28" t="s">
        <v>26</v>
      </c>
      <c r="L1" s="27" t="s">
        <v>25</v>
      </c>
    </row>
    <row r="2" spans="1:12" ht="34.5" customHeight="1">
      <c r="A2" s="12">
        <v>1</v>
      </c>
      <c r="B2" s="13" t="str">
        <f>HYPERLINK("http://www.lifeprint.com/asl101/pages-signs/01/nice-to-meet-you.htm","NICE MEET-you")</f>
        <v>NICE MEET-you</v>
      </c>
      <c r="C2" s="9" t="str">
        <f>HYPERLINK("http://www.lifeprint.com/asl101/pages-signs/m/meet.htm","MEET, MEET-you")</f>
        <v>MEET, MEET-you</v>
      </c>
      <c r="D2" s="9" t="str">
        <f>HYPERLINK("http://www.lifeprint.com/asl101/pages-signs/n/nice.htm","NICE, CLEAN")</f>
        <v>NICE, CLEAN</v>
      </c>
      <c r="E2" s="15"/>
      <c r="F2" s="15"/>
      <c r="G2" s="15"/>
      <c r="H2" s="15"/>
      <c r="I2" s="15"/>
      <c r="J2" s="17"/>
      <c r="K2" s="17"/>
      <c r="L2" s="22"/>
    </row>
    <row r="3" spans="1:12" ht="34.5" customHeight="1">
      <c r="A3" s="12">
        <v>1</v>
      </c>
      <c r="B3" s="13" t="str">
        <f>HYPERLINK("http://www.lifeprint.com/asl101/pages-signs/01/he-student.htm","HE STUDENT HE?")</f>
        <v>HE STUDENT HE?</v>
      </c>
      <c r="C3" s="14" t="str">
        <f>HYPERLINK("http://www.lifeprint.com/asl101/pages-signs/h/he.htm","HE, SHE, IT")</f>
        <v>HE, SHE, IT</v>
      </c>
      <c r="D3" s="14" t="str">
        <f>HYPERLINK("http://www.lifeprint.com/asl101/pages-signs/s/student.htm","STUDENT")</f>
        <v>STUDENT</v>
      </c>
      <c r="E3" s="8"/>
      <c r="F3" s="15"/>
      <c r="G3" s="15"/>
      <c r="H3" s="15"/>
      <c r="I3" s="15"/>
      <c r="J3" s="17"/>
      <c r="K3" s="17"/>
      <c r="L3" s="22"/>
    </row>
    <row r="4" spans="1:12" ht="34.5" customHeight="1">
      <c r="A4" s="12">
        <v>1</v>
      </c>
      <c r="B4" s="13" t="str">
        <f>HYPERLINK("http://www.lifeprint.com/asl101/pages-signs/01/he-student.htm","STUDENT HE ?")</f>
        <v>STUDENT HE ?</v>
      </c>
      <c r="C4" s="14" t="str">
        <f>HYPERLINK("http://www.lifeprint.com/asl101/pages-signs/h/he.htm","HE, SHE, IT")</f>
        <v>HE, SHE, IT</v>
      </c>
      <c r="D4" s="14" t="str">
        <f>HYPERLINK("http://www.lifeprint.com/asl101/pages-signs/s/student.htm","STUDENT")</f>
        <v>STUDENT</v>
      </c>
      <c r="E4" s="15"/>
      <c r="F4" s="15"/>
      <c r="G4" s="15"/>
      <c r="H4" s="15"/>
      <c r="I4" s="15"/>
      <c r="J4" s="17"/>
      <c r="K4" s="17"/>
      <c r="L4" s="22"/>
    </row>
    <row r="5" spans="1:12" ht="34.5" customHeight="1">
      <c r="A5" s="12">
        <v>1</v>
      </c>
      <c r="B5" s="13" t="str">
        <f>HYPERLINK("http://www.lifeprint.com/asl101/pages-signs/01/where-bob.htm","WHERE B-O-B?")</f>
        <v>WHERE B-O-B?</v>
      </c>
      <c r="C5" s="16" t="s">
        <v>23</v>
      </c>
      <c r="D5" s="9" t="str">
        <f>HYPERLINK("http://www.lifeprint.com/asl101/pages-signs/w/where","WHERE")</f>
        <v>WHERE</v>
      </c>
      <c r="E5" s="15"/>
      <c r="F5" s="15"/>
      <c r="G5" s="15"/>
      <c r="H5" s="15"/>
      <c r="I5" s="15"/>
      <c r="J5" s="17"/>
      <c r="K5" s="17"/>
      <c r="L5" s="22"/>
    </row>
    <row r="6" spans="1:12" ht="34.5" customHeight="1">
      <c r="A6" s="12">
        <v>1</v>
      </c>
      <c r="B6" s="13" t="str">
        <f>HYPERLINK("http://www.lifeprint.com/asl101/pages-signs/01/who-he.htm","WHO HE?")</f>
        <v>WHO HE?</v>
      </c>
      <c r="C6" s="14" t="str">
        <f>HYPERLINK("http://www.lifeprint.com/asl101/pages-signs/h/he.htm","HE, SHE, IT")</f>
        <v>HE, SHE, IT</v>
      </c>
      <c r="D6" s="9" t="str">
        <f>HYPERLINK("http://www.lifeprint.com/asl101/pages-signs/w/who.htm","WHO")</f>
        <v>WHO</v>
      </c>
      <c r="E6" s="15"/>
      <c r="F6" s="15"/>
      <c r="G6" s="15"/>
      <c r="H6" s="15"/>
      <c r="I6" s="15"/>
      <c r="J6" s="17"/>
      <c r="K6" s="17"/>
      <c r="L6" s="22"/>
    </row>
    <row r="7" spans="1:12" ht="34.5" customHeight="1">
      <c r="A7" s="12">
        <v>1</v>
      </c>
      <c r="B7" s="13" t="str">
        <f>HYPERLINK("http://www.lifeprint.com/asl101/pages-signs/01/deaf-you.htm","DEAF YOU?")</f>
        <v>DEAF YOU?</v>
      </c>
      <c r="C7" s="14" t="str">
        <f>HYPERLINK("http://www.lifeprint.com/asl101/pages-signs/d/deaf.htm","DEAF")</f>
        <v>DEAF</v>
      </c>
      <c r="D7" s="14" t="str">
        <f>HYPERLINK("http://www.lifeprint.com/asl101/pages-layout/indexing.htm","YOU")</f>
        <v>YOU</v>
      </c>
      <c r="E7" s="15"/>
      <c r="F7" s="15"/>
      <c r="G7" s="15"/>
      <c r="H7" s="15"/>
      <c r="I7" s="15"/>
      <c r="J7" s="17"/>
      <c r="K7" s="17"/>
      <c r="L7" s="22"/>
    </row>
    <row r="8" spans="1:12" ht="34.5" customHeight="1">
      <c r="A8" s="12">
        <v>1</v>
      </c>
      <c r="B8" s="13" t="str">
        <f>HYPERLINK("http://www.lifeprint.com/asl101/pages-signs/01/hearing-you.htm","HEARING YOU?")</f>
        <v>HEARING YOU?</v>
      </c>
      <c r="C8" s="14" t="str">
        <f>HYPERLINK("http://www.lifeprint.com/asl101/pages-signs/h/hearing.htm","HEARING")</f>
        <v>HEARING</v>
      </c>
      <c r="D8" s="14" t="str">
        <f>HYPERLINK("http://www.lifeprint.com/asl101/pages-layout/indexing.htm","YOU")</f>
        <v>YOU</v>
      </c>
      <c r="E8" s="15"/>
      <c r="F8" s="15"/>
      <c r="G8" s="15"/>
      <c r="H8" s="15"/>
      <c r="I8" s="15"/>
      <c r="J8" s="17"/>
      <c r="K8" s="17"/>
      <c r="L8" s="22"/>
    </row>
    <row r="9" spans="1:12" ht="34.5" customHeight="1">
      <c r="A9" s="12">
        <v>1</v>
      </c>
      <c r="B9" s="13" t="str">
        <f>HYPERLINK("http://www.lifeprint.com/asl101/pages-signs/01/you-name.htm","YOU NAME?")</f>
        <v>YOU NAME?</v>
      </c>
      <c r="C9" s="14" t="str">
        <f>HYPERLINK("http://www.lifeprint.com/asl101/pages-signs/n/name.htm","NAME")</f>
        <v>NAME</v>
      </c>
      <c r="D9" s="14" t="str">
        <f>HYPERLINK("http://www.lifeprint.com/asl101/pages-layout/indexing.htm","YOU")</f>
        <v>YOU</v>
      </c>
      <c r="E9" s="15"/>
      <c r="F9" s="15"/>
      <c r="G9" s="15"/>
      <c r="H9" s="15"/>
      <c r="I9" s="15"/>
      <c r="J9" s="17"/>
      <c r="K9" s="17"/>
      <c r="L9" s="22"/>
    </row>
    <row r="10" spans="1:12" ht="34.5" customHeight="1">
      <c r="A10" s="12">
        <v>1</v>
      </c>
      <c r="B10" s="13" t="str">
        <f>HYPERLINK("http://www.lifeprint.com/asl101/pages-signs/01/student-you.htm","STUDENT YOU?")</f>
        <v>STUDENT YOU?</v>
      </c>
      <c r="C10" s="14" t="str">
        <f>HYPERLINK("http://www.lifeprint.com/asl101/pages-signs/s/student.htm","STUDENT")</f>
        <v>STUDENT</v>
      </c>
      <c r="D10" s="14" t="str">
        <f>HYPERLINK("http://www.lifeprint.com/asl101/pages-layout/indexing.htm","YOU")</f>
        <v>YOU</v>
      </c>
      <c r="E10" s="15"/>
      <c r="F10" s="15"/>
      <c r="G10" s="15"/>
      <c r="H10" s="15"/>
      <c r="I10" s="15"/>
      <c r="J10" s="17"/>
      <c r="K10" s="17"/>
      <c r="L10" s="22"/>
    </row>
    <row r="11" spans="1:12" ht="34.5" customHeight="1">
      <c r="A11" s="12">
        <v>1</v>
      </c>
      <c r="B11" s="13" t="str">
        <f>HYPERLINK("http://www.lifeprint.com/asl101/pages-signs/01/is-this-yours.htm","THIS YOUR?")</f>
        <v>THIS YOUR?</v>
      </c>
      <c r="C11" s="9" t="str">
        <f>HYPERLINK("http://www.lifeprint.com/asl101/pages-signs/t/this.htm","THIS")</f>
        <v>THIS</v>
      </c>
      <c r="D11" s="14" t="str">
        <f>HYPERLINK("http://www.lifeprint.com/asl101/pages-signs/y/your.htm","YOUR, YOURS")</f>
        <v>YOUR, YOURS</v>
      </c>
      <c r="E11" s="15"/>
      <c r="F11" s="15"/>
      <c r="G11" s="15"/>
      <c r="H11" s="15"/>
      <c r="I11" s="15"/>
      <c r="J11" s="17"/>
      <c r="K11" s="17"/>
      <c r="L11" s="22"/>
    </row>
    <row r="12" spans="1:12" ht="34.5" customHeight="1">
      <c r="A12" s="12">
        <v>1</v>
      </c>
      <c r="B12" s="13" t="str">
        <f>HYPERLINK("http://www.lifeprint.com/asl101/pages-signs/01/how-sign-thanks.htm","HOW SIGN T-H-A-N-K-S?")</f>
        <v>HOW SIGN T-H-A-N-K-S?</v>
      </c>
      <c r="C12" s="9" t="str">
        <f>HYPERLINK("http://www.lifeprint.com/asl101/pages-signs/h/how.htm","HOW")</f>
        <v>HOW</v>
      </c>
      <c r="D12" s="14" t="str">
        <f>HYPERLINK("http://www.lifeprint.com/asl101/pages-signs/s/sign.htm","SIGN")</f>
        <v>SIGN</v>
      </c>
      <c r="E12" s="13" t="str">
        <f>HYPERLINK("http://www.lifeprint.com/asl101/pages-signs/t/thankyou.htm","THANKS, THANK-you")</f>
        <v>THANKS, THANK-you</v>
      </c>
      <c r="F12" s="15"/>
      <c r="G12" s="15"/>
      <c r="H12" s="15"/>
      <c r="I12" s="15"/>
      <c r="J12" s="17"/>
      <c r="K12" s="17"/>
      <c r="L12" s="22"/>
    </row>
    <row r="13" spans="1:12" ht="34.5" customHeight="1">
      <c r="A13" s="12">
        <v>1</v>
      </c>
      <c r="B13" s="13" t="str">
        <f>HYPERLINK("http://www.lifeprint.com/asl101/pages-signs/01/they-learn-sign.htm","THEY LEARN SIGN?")</f>
        <v>THEY LEARN SIGN?</v>
      </c>
      <c r="C13" s="14" t="str">
        <f>HYPERLINK("http://www.lifeprint.com/asl101/pages-signs/l/learn.htm","LEARN")</f>
        <v>LEARN</v>
      </c>
      <c r="D13" s="14" t="str">
        <f>HYPERLINK("http://www.lifeprint.com/asl101/pages-signs/s/sign.htm","SIGN")</f>
        <v>SIGN</v>
      </c>
      <c r="E13" s="9" t="str">
        <f>HYPERLINK("http://www.lifeprint.com/asl101/pages-signs/t/they.htm","THEY, THEM, THOSE")</f>
        <v>THEY, THEM, THOSE</v>
      </c>
      <c r="F13" s="15"/>
      <c r="G13" s="15"/>
      <c r="H13" s="15"/>
      <c r="I13" s="15"/>
      <c r="J13" s="17"/>
      <c r="K13" s="17"/>
      <c r="L13" s="22"/>
    </row>
    <row r="14" spans="1:12" ht="34.5" customHeight="1">
      <c r="A14" s="12">
        <v>1</v>
      </c>
      <c r="B14" s="13" t="str">
        <f>HYPERLINK("http://www.lifeprint.com/asl101/pages-signs/01/again-name-you.htm","AGAIN, NAME YOU?")</f>
        <v>AGAIN, NAME YOU?</v>
      </c>
      <c r="C14" s="14" t="str">
        <f>HYPERLINK("http://www.lifeprint.com/asl101/pages-signs/a/again.htm","AGAIN, REPEAT")</f>
        <v>AGAIN, REPEAT</v>
      </c>
      <c r="D14" s="14" t="str">
        <f>HYPERLINK("http://www.lifeprint.com/asl101/pages-signs/n/name.htm","NAME")</f>
        <v>NAME</v>
      </c>
      <c r="E14" s="14" t="str">
        <f>HYPERLINK("http://www.lifeprint.com/asl101/pages-layout/indexing.htm","YOU")</f>
        <v>YOU</v>
      </c>
      <c r="F14" s="15"/>
      <c r="G14" s="15"/>
      <c r="H14" s="15"/>
      <c r="I14" s="15"/>
      <c r="J14" s="17"/>
      <c r="K14" s="17"/>
      <c r="L14" s="22"/>
    </row>
    <row r="15" spans="1:12" ht="34.5" customHeight="1">
      <c r="A15" s="12">
        <v>1</v>
      </c>
      <c r="B15" s="13" t="str">
        <f>HYPERLINK("http://www.lifeprint.com/asl101/pages-signs/01/asl-teacher-you.htm","ASL TEACHER YOU?")</f>
        <v>ASL TEACHER YOU?</v>
      </c>
      <c r="C15" s="16" t="s">
        <v>0</v>
      </c>
      <c r="D15" s="14" t="str">
        <f>HYPERLINK("http://www.lifeprint.com/asl101/pages-signs/t/teacher.htm","TEACHER")</f>
        <v>TEACHER</v>
      </c>
      <c r="E15" s="14" t="str">
        <f>HYPERLINK("http://www.lifeprint.com/asl101/pages-layout/indexing.htm","YOU")</f>
        <v>YOU</v>
      </c>
      <c r="F15" s="15"/>
      <c r="G15" s="15"/>
      <c r="H15" s="15"/>
      <c r="I15" s="15"/>
      <c r="J15" s="17"/>
      <c r="K15" s="17"/>
      <c r="L15" s="22"/>
    </row>
    <row r="16" spans="1:12" ht="34.5" customHeight="1">
      <c r="A16" s="12">
        <v>1</v>
      </c>
      <c r="B16" s="13" t="str">
        <f>HYPERLINK("http://www.lifeprint.com/asl101/pages-signs/01/you-understand-he.htm","YOU UNDERSTAND HE?")</f>
        <v>YOU UNDERSTAND HE?</v>
      </c>
      <c r="C16" s="14" t="str">
        <f>HYPERLINK("http://www.lifeprint.com/asl101/pages-signs/h/he.htm","HE, SHE, IT")</f>
        <v>HE, SHE, IT</v>
      </c>
      <c r="D16" s="9" t="str">
        <f>HYPERLINK("http://www.lifeprint.com/asl101/pages-signs/u/understand.htm","UNDERSTAND")</f>
        <v>UNDERSTAND</v>
      </c>
      <c r="E16" s="14" t="str">
        <f>HYPERLINK("http://www.lifeprint.com/asl101/pages-layout/indexing.htm","YOU")</f>
        <v>YOU</v>
      </c>
      <c r="F16" s="15"/>
      <c r="G16" s="15"/>
      <c r="H16" s="15"/>
      <c r="I16" s="15"/>
      <c r="J16" s="17"/>
      <c r="K16" s="17"/>
      <c r="L16" s="22"/>
    </row>
    <row r="17" spans="1:12" ht="34.5" customHeight="1">
      <c r="A17" s="12">
        <v>1</v>
      </c>
      <c r="B17" s="13" t="str">
        <f>HYPERLINK("http://www.lifeprint.com/asl101/pages-signs/01/your-teacher-who.htm","YOUR TEACHER, WHO?")</f>
        <v>YOUR TEACHER, WHO?</v>
      </c>
      <c r="C17" s="14" t="str">
        <f>HYPERLINK("http://www.lifeprint.com/asl101/pages-signs/t/teacher.htm","TEACHER")</f>
        <v>TEACHER</v>
      </c>
      <c r="D17" s="9" t="str">
        <f>HYPERLINK("http://www.lifeprint.com/asl101/pages-signs/w/who.htm","WHO")</f>
        <v>WHO</v>
      </c>
      <c r="E17" s="14" t="str">
        <f>HYPERLINK("http://www.lifeprint.com/asl101/pages-signs/y/your.htm","YOUR, YOURS")</f>
        <v>YOUR, YOURS</v>
      </c>
      <c r="F17" s="15"/>
      <c r="G17" s="15"/>
      <c r="H17" s="15"/>
      <c r="I17" s="15"/>
      <c r="J17" s="17"/>
      <c r="K17" s="17"/>
      <c r="L17" s="22"/>
    </row>
    <row r="18" spans="1:12" ht="34.5" customHeight="1">
      <c r="A18" s="12">
        <v>1</v>
      </c>
      <c r="B18" s="13" t="str">
        <f>HYPERLINK("http://www.lifeprint.com/asl101/pages-signs/01/your-teacher-name-what.htm","YOUR TEACHER NAME 'HUH'?")</f>
        <v>YOUR TEACHER NAME 'HUH'?</v>
      </c>
      <c r="C18" s="14" t="str">
        <f>HYPERLINK("http://www.lifeprint.com/asl101/pages-signs/n/name.htm","NAME")</f>
        <v>NAME</v>
      </c>
      <c r="D18" s="14" t="str">
        <f>HYPERLINK("http://www.lifeprint.com/asl101/pages-signs/t/teacher.htm","TEACHER")</f>
        <v>TEACHER</v>
      </c>
      <c r="E18" s="14" t="str">
        <f>HYPERLINK("http://www.lifeprint.com/asl101/pages-signs/y/your.htm","YOUR, YOURS")</f>
        <v>YOUR, YOURS</v>
      </c>
      <c r="F18" s="9" t="str">
        <f>HYPERLINK("http://www.lifeprint.com/asl101/pages-signs/w/what.htm","WHAT, HUH?")</f>
        <v>WHAT, HUH?</v>
      </c>
      <c r="G18" s="8"/>
      <c r="H18" s="15"/>
      <c r="I18" s="15"/>
      <c r="J18" s="17"/>
      <c r="K18" s="17"/>
      <c r="L18" s="22"/>
    </row>
    <row r="19" spans="1:12" ht="34.5" customHeight="1">
      <c r="A19" s="12">
        <v>1</v>
      </c>
      <c r="B19" s="13" t="str">
        <f>HYPERLINK("http://www.lifeprint.com/asl101/pages-signs/01/learn-sign-like-you.htm","YOU LIKE LEARN SIGN?")</f>
        <v>YOU LIKE LEARN SIGN?</v>
      </c>
      <c r="C19" s="14" t="str">
        <f>HYPERLINK("http://www.lifeprint.com/asl101/pages-signs/l/learn.htm","LEARN")</f>
        <v>LEARN</v>
      </c>
      <c r="D19" s="14" t="str">
        <f>HYPERLINK("http://www.lifeprint.com/asl101/pages-signs/l/like.htm","LIKE (emotion)")</f>
        <v>LIKE (emotion)</v>
      </c>
      <c r="E19" s="14" t="str">
        <f>HYPERLINK("http://www.lifeprint.com/asl101/pages-signs/s/sign.htm","SIGN")</f>
        <v>SIGN</v>
      </c>
      <c r="F19" s="14" t="str">
        <f>HYPERLINK("http://www.lifeprint.com/asl101/pages-layout/indexing.htm","YOU")</f>
        <v>YOU</v>
      </c>
      <c r="G19" s="15"/>
      <c r="H19" s="15"/>
      <c r="I19" s="15"/>
      <c r="J19" s="17"/>
      <c r="K19" s="17"/>
      <c r="L19" s="22"/>
    </row>
    <row r="20" spans="1:12" ht="34.5" customHeight="1">
      <c r="A20" s="12">
        <v>1</v>
      </c>
      <c r="B20" s="13" t="str">
        <f>HYPERLINK("http://www.lifeprint.com/asl101/pages-signs/01/you-learn-sign-where.htm","YOU LEARN SIGN, WHERE?")</f>
        <v>YOU LEARN SIGN, WHERE?</v>
      </c>
      <c r="C20" s="14" t="str">
        <f>HYPERLINK("http://www.lifeprint.com/asl101/pages-signs/l/learn.htm","LEARN")</f>
        <v>LEARN</v>
      </c>
      <c r="D20" s="14" t="str">
        <f>HYPERLINK("http://www.lifeprint.com/asl101/pages-signs/s/sign.htm","SIGN")</f>
        <v>SIGN</v>
      </c>
      <c r="E20" s="9" t="str">
        <f>HYPERLINK("http://www.lifeprint.com/asl101/pages-signs/w/where","WHERE")</f>
        <v>WHERE</v>
      </c>
      <c r="F20" s="14" t="str">
        <f>HYPERLINK("http://www.lifeprint.com/asl101/pages-layout/indexing.htm","YOU")</f>
        <v>YOU</v>
      </c>
      <c r="G20" s="15"/>
      <c r="H20" s="15"/>
      <c r="I20" s="15"/>
      <c r="J20" s="17"/>
      <c r="K20" s="17"/>
      <c r="L20" s="22"/>
    </row>
    <row r="21" spans="1:12" ht="34.5" customHeight="1">
      <c r="A21" s="12">
        <v>1</v>
      </c>
      <c r="B21" s="13" t="str">
        <f>HYPERLINK("http://www.lifeprint.com/asl101/pages-signs/01/you-learn-sign-why.htm","YOU LEARN SIGN, WHY ?")</f>
        <v>YOU LEARN SIGN, WHY ?</v>
      </c>
      <c r="C21" s="14" t="str">
        <f>HYPERLINK("http://www.lifeprint.com/asl101/pages-signs/l/learn.htm","LEARN")</f>
        <v>LEARN</v>
      </c>
      <c r="D21" s="14" t="str">
        <f>HYPERLINK("http://www.lifeprint.com/asl101/pages-signs/s/sign.htm","SIGN")</f>
        <v>SIGN</v>
      </c>
      <c r="E21" s="9" t="str">
        <f>HYPERLINK("http://www.lifeprint.com/asl101/pages-signs/w/why.htm","WHY")</f>
        <v>WHY</v>
      </c>
      <c r="F21" s="14" t="str">
        <f>HYPERLINK("http://www.lifeprint.com/asl101/pages-layout/indexing.htm","YOU")</f>
        <v>YOU</v>
      </c>
      <c r="G21" s="15"/>
      <c r="H21" s="15"/>
      <c r="I21" s="15"/>
      <c r="J21" s="17"/>
      <c r="K21" s="17"/>
      <c r="L21" s="22"/>
    </row>
    <row r="22" spans="1:12" ht="34.5" customHeight="1">
      <c r="A22" s="12">
        <v>2</v>
      </c>
      <c r="B22" s="18" t="s">
        <v>24</v>
      </c>
      <c r="C22" s="9" t="str">
        <f>HYPERLINK("http://www.lifeprint.com/asl101/pages-signs/h/his.htm","HIS, HERS, ITS")</f>
        <v>HIS, HERS, ITS</v>
      </c>
      <c r="D22" s="9" t="str">
        <f>HYPERLINK("http://www.lifeprint.com/asl101/pages-signs/t/this.htm","THIS")</f>
        <v>THIS</v>
      </c>
      <c r="E22" s="15"/>
      <c r="F22" s="15"/>
      <c r="G22" s="15"/>
      <c r="H22" s="15"/>
      <c r="I22" s="15"/>
      <c r="J22" s="17"/>
      <c r="K22" s="17"/>
      <c r="L22" s="22"/>
    </row>
    <row r="23" spans="1:12" ht="34.5" customHeight="1">
      <c r="A23" s="12">
        <v>2</v>
      </c>
      <c r="B23" s="13" t="str">
        <f>HYPERLINK("http://www.lifeprint.com/asl101/pages-signs/02/children-you.htm","CHILDREN YOU?")</f>
        <v>CHILDREN YOU?</v>
      </c>
      <c r="C23" s="10" t="str">
        <f>HYPERLINK("http://www.lifeprint.com/asl101/pages-signs/c/child.htm","CHILDREN")</f>
        <v>CHILDREN</v>
      </c>
      <c r="D23" s="14" t="str">
        <f>HYPERLINK("http://www.lifeprint.com/asl101/pages-layout/indexing.htm","YOU")</f>
        <v>YOU</v>
      </c>
      <c r="E23" s="15"/>
      <c r="F23" s="15"/>
      <c r="G23" s="15"/>
      <c r="H23" s="15"/>
      <c r="I23" s="15"/>
      <c r="J23" s="17"/>
      <c r="K23" s="17"/>
      <c r="L23" s="22"/>
    </row>
    <row r="24" spans="1:12" ht="34.5" customHeight="1">
      <c r="A24" s="12">
        <v>2</v>
      </c>
      <c r="B24" s="13" t="str">
        <f>HYPERLINK("http://www.lifeprint.com/asl101/pages-signs/02/you-divorce-you.htm","YOU DIVORCED YOU?")</f>
        <v>YOU DIVORCED YOU?</v>
      </c>
      <c r="C24" s="9" t="str">
        <f>HYPERLINK("http://www.lifeprint.com/asl101/pages-signs/d/divorce.htm","DIVORCE")</f>
        <v>DIVORCE</v>
      </c>
      <c r="D24" s="14" t="str">
        <f>HYPERLINK("http://www.lifeprint.com/asl101/pages-layout/indexing.htm","YOU")</f>
        <v>YOU</v>
      </c>
      <c r="E24" s="8"/>
      <c r="F24" s="15"/>
      <c r="G24" s="15"/>
      <c r="H24" s="15"/>
      <c r="I24" s="15"/>
      <c r="J24" s="17"/>
      <c r="K24" s="17"/>
      <c r="L24" s="22"/>
    </row>
    <row r="25" spans="1:12" ht="34.5" customHeight="1">
      <c r="A25" s="12">
        <v>2</v>
      </c>
      <c r="B25" s="13" t="str">
        <f>HYPERLINK("http://www.lifeprint.com/asl101/pages-signs/02/you-married-q.htm","YOU MARRIED?")</f>
        <v>YOU MARRIED?</v>
      </c>
      <c r="C25" s="9" t="str">
        <f>HYPERLINK("http://www.lifeprint.com/asl101/pages-signs/m/marriage.htm","MARRY, MARRIAGE")</f>
        <v>MARRY, MARRIAGE</v>
      </c>
      <c r="D25" s="14" t="str">
        <f>HYPERLINK("http://www.lifeprint.com/asl101/pages-layout/indexing.htm","YOU")</f>
        <v>YOU</v>
      </c>
      <c r="E25" s="15"/>
      <c r="F25" s="15"/>
      <c r="G25" s="15"/>
      <c r="H25" s="15"/>
      <c r="I25" s="15"/>
      <c r="J25" s="17"/>
      <c r="K25" s="17"/>
      <c r="L25" s="22"/>
    </row>
    <row r="26" spans="1:12" ht="34.5" customHeight="1">
      <c r="A26" s="12">
        <v>2</v>
      </c>
      <c r="B26" s="13" t="str">
        <f>HYPERLINK("http://www.lifeprint.com/asl101/pages-signs/02/this-your.htm","THIS YOUR? ")</f>
        <v>THIS YOUR? </v>
      </c>
      <c r="C26" s="9" t="str">
        <f>HYPERLINK("http://www.lifeprint.com/asl101/pages-signs/t/this.htm","THIS")</f>
        <v>THIS</v>
      </c>
      <c r="D26" s="14" t="str">
        <f>HYPERLINK("http://www.lifeprint.com/asl101/pages-signs/y/your.htm","YOUR, YOURS")</f>
        <v>YOUR, YOURS</v>
      </c>
      <c r="E26" s="15"/>
      <c r="F26" s="15"/>
      <c r="G26" s="15"/>
      <c r="H26" s="15"/>
      <c r="I26" s="15"/>
      <c r="J26" s="17"/>
      <c r="K26" s="17"/>
      <c r="L26" s="22"/>
    </row>
    <row r="27" spans="1:12" ht="34.5" customHeight="1">
      <c r="A27" s="12">
        <v>2</v>
      </c>
      <c r="B27" s="13" t="str">
        <f>HYPERLINK("http://www.lifeprint.com/asl101/pages-signs/02/brother-how-many-you.htm","BROTHER YOU HOW-MANY?")</f>
        <v>BROTHER YOU HOW-MANY?</v>
      </c>
      <c r="C27" s="9" t="str">
        <f>HYPERLINK("http://www.lifeprint.com/asl101/pages-signs/b/brother.htm","BROTHER")</f>
        <v>BROTHER</v>
      </c>
      <c r="D27" s="9" t="str">
        <f>HYPERLINK("http://www.lifeprint.com/asl101/pages-signs/h/how-many.htm","HOW-MANY")</f>
        <v>HOW-MANY</v>
      </c>
      <c r="E27" s="14" t="str">
        <f aca="true" t="shared" si="0" ref="E27:E34">HYPERLINK("http://www.lifeprint.com/asl101/pages-layout/indexing.htm","YOU")</f>
        <v>YOU</v>
      </c>
      <c r="F27" s="15"/>
      <c r="G27" s="15"/>
      <c r="H27" s="15"/>
      <c r="I27" s="15"/>
      <c r="J27" s="17"/>
      <c r="K27" s="17"/>
      <c r="L27" s="22"/>
    </row>
    <row r="28" spans="1:12" ht="34.5" customHeight="1">
      <c r="A28" s="12">
        <v>2</v>
      </c>
      <c r="B28" s="13" t="str">
        <f>HYPERLINK("http://www.lifeprint.com/asl101/pages-signs/02/you-name-bob.htm","YOU NAME B-O-B, YOU?")</f>
        <v>YOU NAME B-O-B, YOU?</v>
      </c>
      <c r="C28" s="16" t="s">
        <v>23</v>
      </c>
      <c r="D28" s="14" t="str">
        <f>HYPERLINK("http://www.lifeprint.com/asl101/pages-signs/n/name.htm","NAME")</f>
        <v>NAME</v>
      </c>
      <c r="E28" s="14" t="str">
        <f t="shared" si="0"/>
        <v>YOU</v>
      </c>
      <c r="F28" s="8"/>
      <c r="G28" s="15"/>
      <c r="H28" s="15"/>
      <c r="I28" s="15"/>
      <c r="J28" s="17"/>
      <c r="K28" s="17"/>
      <c r="L28" s="22"/>
    </row>
    <row r="29" spans="1:12" ht="34.5" customHeight="1">
      <c r="A29" s="12">
        <v>2</v>
      </c>
      <c r="B29" s="13" t="str">
        <f>HYPERLINK("http://www.lifeprint.com/asl101/pages-signs/02/hey-what-name-you.htm","HEY, NAME YOU?")</f>
        <v>HEY, NAME YOU?</v>
      </c>
      <c r="C29" s="9" t="str">
        <f>HYPERLINK("http://www.lifeprint.com/asl101/pages-signs/h/hey.htm","HEY")</f>
        <v>HEY</v>
      </c>
      <c r="D29" s="14" t="str">
        <f>HYPERLINK("http://www.lifeprint.com/asl101/pages-signs/n/name.htm","NAME")</f>
        <v>NAME</v>
      </c>
      <c r="E29" s="14" t="str">
        <f t="shared" si="0"/>
        <v>YOU</v>
      </c>
      <c r="F29" s="15"/>
      <c r="G29" s="15"/>
      <c r="H29" s="15"/>
      <c r="I29" s="15"/>
      <c r="J29" s="17"/>
      <c r="K29" s="17"/>
      <c r="L29" s="22"/>
    </row>
    <row r="30" spans="1:12" ht="34.5" customHeight="1">
      <c r="A30" s="12">
        <v>2</v>
      </c>
      <c r="B30" s="13" t="str">
        <f>HYPERLINK("http://www.lifeprint.com/asl101/pages-signs/02/you-have-sister.htm","YOU HAVE SISTER?")</f>
        <v>YOU HAVE SISTER?</v>
      </c>
      <c r="C30" s="9" t="str">
        <f>HYPERLINK("http://www.lifeprint.com/asl101/pages-signs/h/have.htm","HAVE")</f>
        <v>HAVE</v>
      </c>
      <c r="D30" s="9" t="str">
        <f>HYPERLINK("http://www.lifeprint.com/asl101/pages-signs/s/sister.htm","SISTER")</f>
        <v>SISTER</v>
      </c>
      <c r="E30" s="14" t="str">
        <f t="shared" si="0"/>
        <v>YOU</v>
      </c>
      <c r="F30" s="15"/>
      <c r="G30" s="15"/>
      <c r="H30" s="15"/>
      <c r="I30" s="15"/>
      <c r="J30" s="17"/>
      <c r="K30" s="17"/>
      <c r="L30" s="22"/>
    </row>
    <row r="31" spans="1:12" ht="34.5" customHeight="1">
      <c r="A31" s="12">
        <v>2</v>
      </c>
      <c r="B31" s="13" t="str">
        <f>HYPERLINK("http://www.lifeprint.com/asl101/pages-signs/02/sister-you-how-many.htm","SISTER HOW-MANY YOU?")</f>
        <v>SISTER HOW-MANY YOU?</v>
      </c>
      <c r="C31" s="9" t="str">
        <f>HYPERLINK("http://www.lifeprint.com/asl101/pages-signs/h/how-many.htm","HOW-MANY")</f>
        <v>HOW-MANY</v>
      </c>
      <c r="D31" s="9" t="str">
        <f>HYPERLINK("http://www.lifeprint.com/asl101/pages-signs/s/sister.htm","SISTER")</f>
        <v>SISTER</v>
      </c>
      <c r="E31" s="14" t="str">
        <f t="shared" si="0"/>
        <v>YOU</v>
      </c>
      <c r="F31" s="15"/>
      <c r="G31" s="15"/>
      <c r="H31" s="15"/>
      <c r="I31" s="15"/>
      <c r="J31" s="17"/>
      <c r="K31" s="17"/>
      <c r="L31" s="22"/>
    </row>
    <row r="32" spans="1:12" ht="34.5" customHeight="1">
      <c r="A32" s="12">
        <v>2</v>
      </c>
      <c r="B32" s="13" t="str">
        <f>HYPERLINK("http://www.lifeprint.com/asl101/pages-signs/02/you-LIVE, ADDRESS-where.htm","YOU LIVE, ADDRESS WHERE ?")</f>
        <v>YOU LIVE, ADDRESS WHERE ?</v>
      </c>
      <c r="C32" s="13" t="str">
        <f>HYPERLINK("http://www.lifeprint.com/asl101/pages-signs/l/live.htm","LIFE, LIVE, ADDRESS")</f>
        <v>LIFE, LIVE, ADDRESS</v>
      </c>
      <c r="D32" s="9" t="str">
        <f>HYPERLINK("http://www.lifeprint.com/asl101/pages-signs/w/where","WHERE")</f>
        <v>WHERE</v>
      </c>
      <c r="E32" s="14" t="str">
        <f t="shared" si="0"/>
        <v>YOU</v>
      </c>
      <c r="F32" s="15"/>
      <c r="G32" s="15"/>
      <c r="H32" s="15"/>
      <c r="I32" s="15"/>
      <c r="J32" s="17"/>
      <c r="K32" s="17"/>
      <c r="L32" s="22"/>
    </row>
    <row r="33" spans="1:12" ht="34.5" customHeight="1">
      <c r="A33" s="12">
        <v>2</v>
      </c>
      <c r="B33" s="13" t="str">
        <f>HYPERLINK("http://www.lifeprint.com/asl101/pages-signs/02/you-LIVE, ADDRESS-where-you.htm","YOU LIVE, ADDRESS WHERE?")</f>
        <v>YOU LIVE, ADDRESS WHERE?</v>
      </c>
      <c r="C33" s="13" t="str">
        <f>HYPERLINK("http://www.lifeprint.com/asl101/pages-signs/l/live.htm","LIFE, LIVE, ADDRESS")</f>
        <v>LIFE, LIVE, ADDRESS</v>
      </c>
      <c r="D33" s="9" t="str">
        <f>HYPERLINK("http://www.lifeprint.com/asl101/pages-signs/w/where","WHERE")</f>
        <v>WHERE</v>
      </c>
      <c r="E33" s="14" t="str">
        <f t="shared" si="0"/>
        <v>YOU</v>
      </c>
      <c r="F33" s="15"/>
      <c r="G33" s="15"/>
      <c r="H33" s="15"/>
      <c r="I33" s="15"/>
      <c r="J33" s="17"/>
      <c r="K33" s="17"/>
      <c r="L33" s="22"/>
    </row>
    <row r="34" spans="1:12" ht="34.5" customHeight="1">
      <c r="A34" s="12">
        <v>2</v>
      </c>
      <c r="B34" s="13" t="str">
        <f>HYPERLINK("http://www.lifeprint.com/asl101/pages-signs/02/you-work-where.htm","YOU WORK WHERE?")</f>
        <v>YOU WORK WHERE?</v>
      </c>
      <c r="C34" s="9" t="str">
        <f>HYPERLINK("http://www.lifeprint.com/asl101/pages-signs/w/where","WHERE")</f>
        <v>WHERE</v>
      </c>
      <c r="D34" s="9" t="str">
        <f>HYPERLINK("http://www.lifeprint.com/asl101/pages-signs/w/work.htm","WORK")</f>
        <v>WORK</v>
      </c>
      <c r="E34" s="14" t="str">
        <f t="shared" si="0"/>
        <v>YOU</v>
      </c>
      <c r="F34" s="15"/>
      <c r="G34" s="15"/>
      <c r="H34" s="15"/>
      <c r="I34" s="15"/>
      <c r="J34" s="17"/>
      <c r="K34" s="17"/>
      <c r="L34" s="22"/>
    </row>
    <row r="35" spans="1:12" ht="34.5" customHeight="1">
      <c r="A35" s="12">
        <v>2</v>
      </c>
      <c r="B35" s="13" t="str">
        <f>HYPERLINK("http://www.lifeprint.com/asl101/pages-signs/02/your-dad-deaf.htm","YOUR DAD DEAF?")</f>
        <v>YOUR DAD DEAF?</v>
      </c>
      <c r="C35" s="9" t="str">
        <f>HYPERLINK("http://www.lifeprint.com/asl101/pages-signs/d/dad.htm","DAD, FATHER")</f>
        <v>DAD, FATHER</v>
      </c>
      <c r="D35" s="14" t="str">
        <f>HYPERLINK("http://www.lifeprint.com/asl101/pages-signs/d/deaf.htm","DEAF")</f>
        <v>DEAF</v>
      </c>
      <c r="E35" s="14" t="str">
        <f>HYPERLINK("http://www.lifeprint.com/asl101/pages-signs/y/your.htm","YOUR, YOURS")</f>
        <v>YOUR, YOURS</v>
      </c>
      <c r="F35" s="15"/>
      <c r="G35" s="15"/>
      <c r="H35" s="15"/>
      <c r="I35" s="15"/>
      <c r="J35" s="17"/>
      <c r="K35" s="17"/>
      <c r="L35" s="22"/>
    </row>
    <row r="36" spans="1:12" ht="34.5" customHeight="1">
      <c r="A36" s="12">
        <v>2</v>
      </c>
      <c r="B36" s="13" t="str">
        <f>HYPERLINK("http://www.lifeprint.com/asl101/pages-signs/02/your-sister-single.htm","YOUR SISTER SINGLE?")</f>
        <v>YOUR SISTER SINGLE?</v>
      </c>
      <c r="C36" s="9" t="str">
        <f>HYPERLINK("http://www.lifeprint.com/asl101/pages-signs/s/single.htm","SINGLE, SOMEONE, SOMETHING, ALONE")</f>
        <v>SINGLE, SOMEONE, SOMETHING, ALONE</v>
      </c>
      <c r="D36" s="9" t="str">
        <f>HYPERLINK("http://www.lifeprint.com/asl101/pages-signs/s/sister.htm","SISTER")</f>
        <v>SISTER</v>
      </c>
      <c r="E36" s="14" t="str">
        <f>HYPERLINK("http://www.lifeprint.com/asl101/pages-signs/y/your.htm","YOUR, YOURS")</f>
        <v>YOUR, YOURS</v>
      </c>
      <c r="F36" s="15"/>
      <c r="G36" s="15"/>
      <c r="H36" s="15"/>
      <c r="I36" s="15"/>
      <c r="J36" s="17"/>
      <c r="K36" s="17"/>
      <c r="L36" s="22"/>
    </row>
    <row r="37" spans="1:12" ht="34.5" customHeight="1">
      <c r="A37" s="12">
        <v>2</v>
      </c>
      <c r="B37" s="13" t="str">
        <f>HYPERLINK("http://www.lifeprint.com/asl101/pages-signs/02/you-meet-my-brother-you.htm","You-MEET MY BROTHER YOU?")</f>
        <v>You-MEET MY BROTHER YOU?</v>
      </c>
      <c r="C37" s="9" t="str">
        <f>HYPERLINK("http://www.lifeprint.com/asl101/pages-signs/b/brother.htm","BROTHER")</f>
        <v>BROTHER</v>
      </c>
      <c r="D37" s="9" t="str">
        <f>HYPERLINK("http://www.lifeprint.com/asl101/pages-signs/m/meet.htm","MEET, you-MEET")</f>
        <v>MEET, you-MEET</v>
      </c>
      <c r="E37" s="9" t="str">
        <f>HYPERLINK("http://www.lifeprint.com/asl101/pages-signs/m/my.htm","MY, MINE")</f>
        <v>MY, MINE</v>
      </c>
      <c r="F37" s="14" t="str">
        <f>HYPERLINK("http://www.lifeprint.com/asl101/pages-layout/indexing.htm","YOU")</f>
        <v>YOU</v>
      </c>
      <c r="G37" s="15"/>
      <c r="H37" s="15"/>
      <c r="I37" s="15"/>
      <c r="J37" s="17"/>
      <c r="K37" s="17"/>
      <c r="L37" s="22"/>
    </row>
    <row r="38" spans="1:12" ht="34.5" customHeight="1">
      <c r="A38" s="12">
        <v>2</v>
      </c>
      <c r="B38" s="13" t="str">
        <f>HYPERLINK("http://www.lifeprint.com/asl101/pages-signs/02/how-sign-they.htm","HOW YOU SIGN T-H-E-Y?")</f>
        <v>HOW YOU SIGN T-H-E-Y?</v>
      </c>
      <c r="C38" s="9" t="str">
        <f>HYPERLINK("http://www.lifeprint.com/asl101/pages-signs/h/how.htm","HOW")</f>
        <v>HOW</v>
      </c>
      <c r="D38" s="14" t="str">
        <f>HYPERLINK("http://www.lifeprint.com/asl101/pages-signs/s/sign.htm","SIGN")</f>
        <v>SIGN</v>
      </c>
      <c r="E38" s="9" t="str">
        <f>HYPERLINK("http://www.lifeprint.com/asl101/pages-signs/t/they.htm","THEY, THEM, THOSE")</f>
        <v>THEY, THEM, THOSE</v>
      </c>
      <c r="F38" s="14" t="str">
        <f>HYPERLINK("http://www.lifeprint.com/asl101/pages-layout/indexing.htm","YOU")</f>
        <v>YOU</v>
      </c>
      <c r="G38" s="15"/>
      <c r="H38" s="15"/>
      <c r="I38" s="15"/>
      <c r="J38" s="17"/>
      <c r="K38" s="17"/>
      <c r="L38" s="22"/>
    </row>
    <row r="39" spans="1:12" ht="34.5" customHeight="1">
      <c r="A39" s="12">
        <v>2</v>
      </c>
      <c r="B39" s="13" t="str">
        <f>HYPERLINK("http://www.lifeprint.com/asl101/pages-signs/02/how-sign-we.htm","HOW YOU SIGN W-E?")</f>
        <v>HOW YOU SIGN W-E?</v>
      </c>
      <c r="C39" s="9" t="str">
        <f>HYPERLINK("http://www.lifeprint.com/asl101/pages-signs/h/how.htm","HOW")</f>
        <v>HOW</v>
      </c>
      <c r="D39" s="14" t="str">
        <f>HYPERLINK("http://www.lifeprint.com/asl101/pages-signs/s/sign.htm","SIGN")</f>
        <v>SIGN</v>
      </c>
      <c r="E39" s="9" t="str">
        <f>HYPERLINK("http://www.lifeprint.com/asl101/pages-signs/i/indexing.htm","WE, US")</f>
        <v>WE, US</v>
      </c>
      <c r="F39" s="14" t="str">
        <f>HYPERLINK("http://www.lifeprint.com/asl101/pages-layout/indexing.htm","YOU")</f>
        <v>YOU</v>
      </c>
      <c r="G39" s="15"/>
      <c r="H39" s="15"/>
      <c r="I39" s="15"/>
      <c r="J39" s="17"/>
      <c r="K39" s="17"/>
      <c r="L39" s="22"/>
    </row>
    <row r="40" spans="1:12" ht="34.5" customHeight="1">
      <c r="A40" s="12">
        <v>2</v>
      </c>
      <c r="B40" s="13" t="str">
        <f>HYPERLINK("http://www.lifeprint.com/asl101/pages-signs/02/your-mom-name-what.htm","YOUR MOM NAME WHAT?")</f>
        <v>YOUR MOM NAME WHAT?</v>
      </c>
      <c r="C40" s="9" t="str">
        <f>HYPERLINK("http://www.lifeprint.com/asl101/pages-signs/m/mom.htm","MOM, MOTHER")</f>
        <v>MOM, MOTHER</v>
      </c>
      <c r="D40" s="14" t="str">
        <f>HYPERLINK("http://www.lifeprint.com/asl101/pages-signs/n/name.htm","NAME")</f>
        <v>NAME</v>
      </c>
      <c r="E40" s="9" t="str">
        <f>HYPERLINK("http://www.lifeprint.com/asl101/pages-signs/w/what.htm","WHAT, HUH?")</f>
        <v>WHAT, HUH?</v>
      </c>
      <c r="F40" s="14" t="str">
        <f>HYPERLINK("http://www.lifeprint.com/asl101/pages-signs/y/your.htm","YOUR, YOURS")</f>
        <v>YOUR, YOURS</v>
      </c>
      <c r="G40" s="15"/>
      <c r="H40" s="15"/>
      <c r="I40" s="15"/>
      <c r="J40" s="17"/>
      <c r="K40" s="17"/>
      <c r="L40" s="22"/>
    </row>
    <row r="41" spans="1:12" ht="34.5" customHeight="1">
      <c r="A41" s="12">
        <v>2</v>
      </c>
      <c r="B41" s="13" t="str">
        <f>HYPERLINK("http://www.lifeprint.com/asl101/pages-signs/02/your-dad-name-spell-slow.htm","YOUR DAD NAME, SPELL SLOW.")</f>
        <v>YOUR DAD NAME, SPELL SLOW.</v>
      </c>
      <c r="C41" s="9" t="str">
        <f>HYPERLINK("http://www.lifeprint.com/asl101/pages-signs/d/dad.htm","DAD, FATHER")</f>
        <v>DAD, FATHER</v>
      </c>
      <c r="D41" s="14" t="str">
        <f>HYPERLINK("http://www.lifeprint.com/asl101/pages-signs/n/name.htm","NAME")</f>
        <v>NAME</v>
      </c>
      <c r="E41" s="9" t="str">
        <f>HYPERLINK("http://www.lifeprint.com/asl101/pages-signs/s/slow.htm","SLOW")</f>
        <v>SLOW</v>
      </c>
      <c r="F41" s="9" t="str">
        <f>HYPERLINK("http://www.lifeprint.com/asl101/pages-signs/s/spell.htm","SPELL, FINGERSPELL")</f>
        <v>SPELL, FINGERSPELL</v>
      </c>
      <c r="G41" s="14" t="str">
        <f>HYPERLINK("http://www.lifeprint.com/asl101/pages-signs/y/your.htm","YOUR, YOURS")</f>
        <v>YOUR, YOURS</v>
      </c>
      <c r="H41" s="15"/>
      <c r="I41" s="15"/>
      <c r="J41" s="17"/>
      <c r="K41" s="17"/>
      <c r="L41" s="22"/>
    </row>
    <row r="42" spans="1:12" ht="34.5" customHeight="1">
      <c r="A42" s="12">
        <v>3</v>
      </c>
      <c r="B42" s="13" t="str">
        <f>HYPERLINK("http://www.lifeprint.com/asl101/pages-signs/03/family-deaf.htm","FAMILY DEAF?")</f>
        <v>FAMILY DEAF?</v>
      </c>
      <c r="C42" s="14" t="str">
        <f>HYPERLINK("http://www.lifeprint.com/asl101/pages-signs/d/deaf.htm","DEAF")</f>
        <v>DEAF</v>
      </c>
      <c r="D42" s="9" t="str">
        <f>HYPERLINK("http://www.lifeprint.com/asl101/pages-signs/f/family.htm","FAMILY")</f>
        <v>FAMILY</v>
      </c>
      <c r="E42" s="15"/>
      <c r="F42" s="15"/>
      <c r="G42" s="15"/>
      <c r="H42" s="15"/>
      <c r="I42" s="15"/>
      <c r="J42" s="17"/>
      <c r="K42" s="17"/>
      <c r="L42" s="22"/>
    </row>
    <row r="43" spans="1:12" ht="34.5" customHeight="1">
      <c r="A43" s="12">
        <v>3</v>
      </c>
      <c r="B43" s="13" t="str">
        <f>HYPERLINK("http://www.lifeprint.com/asl101/pages-signs/03/he-who-he.htm","HE WHO?")</f>
        <v>HE WHO?</v>
      </c>
      <c r="C43" s="14" t="str">
        <f>HYPERLINK("http://www.lifeprint.com/asl101/pages-signs/h/he.htm","HE, SHE, IT")</f>
        <v>HE, SHE, IT</v>
      </c>
      <c r="D43" s="9" t="str">
        <f>HYPERLINK("http://www.lifeprint.com/asl101/pages-signs/w/who.htm","WHO")</f>
        <v>WHO</v>
      </c>
      <c r="E43" s="15"/>
      <c r="F43" s="15"/>
      <c r="G43" s="15"/>
      <c r="H43" s="15"/>
      <c r="I43" s="15"/>
      <c r="J43" s="17"/>
      <c r="K43" s="17"/>
      <c r="L43" s="22"/>
    </row>
    <row r="44" spans="1:12" ht="34.5" customHeight="1">
      <c r="A44" s="12">
        <v>3</v>
      </c>
      <c r="B44" s="13" t="str">
        <f>HYPERLINK("http://www.lifeprint.com/asl101/pages-signs/03/name-you.htm","NAME YOU?")</f>
        <v>NAME YOU?</v>
      </c>
      <c r="C44" s="14" t="str">
        <f>HYPERLINK("http://www.lifeprint.com/asl101/pages-signs/n/name.htm","NAME")</f>
        <v>NAME</v>
      </c>
      <c r="D44" s="14" t="str">
        <f>HYPERLINK("http://www.lifeprint.com/asl101/pages-layout/indexing.htm","YOU")</f>
        <v>YOU</v>
      </c>
      <c r="E44" s="15"/>
      <c r="F44" s="15"/>
      <c r="G44" s="15"/>
      <c r="H44" s="15"/>
      <c r="I44" s="15"/>
      <c r="J44" s="17"/>
      <c r="K44" s="17"/>
      <c r="L44" s="22"/>
    </row>
    <row r="45" spans="1:12" ht="34.5" customHeight="1">
      <c r="A45" s="12">
        <v>3</v>
      </c>
      <c r="B45" s="13" t="str">
        <f>HYPERLINK("http://www.lifeprint.com/asl101/pages-signs/03/how-sign-fine.htm","HOW SIGN F-I-N-E?")</f>
        <v>HOW SIGN F-I-N-E?</v>
      </c>
      <c r="C45" s="10" t="str">
        <f>HYPERLINK("http://www.lifeprint.com/asl101/pages-signs/f/fine.htm","FINE")</f>
        <v>FINE</v>
      </c>
      <c r="D45" s="9" t="str">
        <f>HYPERLINK("http://www.lifeprint.com/asl101/pages-signs/h/how.htm","HOW")</f>
        <v>HOW</v>
      </c>
      <c r="E45" s="14" t="str">
        <f>HYPERLINK("http://www.lifeprint.com/asl101/pages-signs/s/sign.htm","SIGN")</f>
        <v>SIGN</v>
      </c>
      <c r="F45" s="15"/>
      <c r="G45" s="15"/>
      <c r="H45" s="15"/>
      <c r="I45" s="15"/>
      <c r="J45" s="17"/>
      <c r="K45" s="17"/>
      <c r="L45" s="22"/>
    </row>
    <row r="46" spans="1:12" ht="34.5" customHeight="1">
      <c r="A46" s="12">
        <v>3</v>
      </c>
      <c r="B46" s="13" t="str">
        <f>HYPERLINK("http://www.lifeprint.com/asl101/pages-signs/03/children-how-many-you.htm","CHILDREN, HOW-MANY YOU?")</f>
        <v>CHILDREN, HOW-MANY YOU?</v>
      </c>
      <c r="C46" s="10" t="str">
        <f>HYPERLINK("http://www.lifeprint.com/asl101/pages-signs/c/child.htm","CHILDREN")</f>
        <v>CHILDREN</v>
      </c>
      <c r="D46" s="9" t="str">
        <f>HYPERLINK("http://www.lifeprint.com/asl101/pages-signs/h/how-many.htm","HOW-MANY")</f>
        <v>HOW-MANY</v>
      </c>
      <c r="E46" s="14" t="str">
        <f aca="true" t="shared" si="1" ref="E46:E51">HYPERLINK("http://www.lifeprint.com/asl101/pages-layout/indexing.htm","YOU")</f>
        <v>YOU</v>
      </c>
      <c r="F46" s="15"/>
      <c r="G46" s="15"/>
      <c r="H46" s="15"/>
      <c r="I46" s="15"/>
      <c r="J46" s="17"/>
      <c r="K46" s="17"/>
      <c r="L46" s="22"/>
    </row>
    <row r="47" spans="1:12" ht="34.5" customHeight="1">
      <c r="A47" s="12">
        <v>3</v>
      </c>
      <c r="B47" s="13" t="str">
        <f>HYPERLINK("http://www.lifeprint.com/asl101/pages-signs/03/city-you-LIVE, ADDRESS.htm","CITY YOU LIVE, ADDRESS?")</f>
        <v>CITY YOU LIVE, ADDRESS?</v>
      </c>
      <c r="C47" s="13" t="str">
        <f>HYPERLINK("http://www.lifeprint.com/asl101/pages-signs/c/city.htm","CITY, TOWN")</f>
        <v>CITY, TOWN</v>
      </c>
      <c r="D47" s="13" t="str">
        <f>HYPERLINK("http://www.lifeprint.com/asl101/pages-signs/l/live.htm","LIFE, LIVE, ADDRESS")</f>
        <v>LIFE, LIVE, ADDRESS</v>
      </c>
      <c r="E47" s="14" t="str">
        <f t="shared" si="1"/>
        <v>YOU</v>
      </c>
      <c r="F47" s="15"/>
      <c r="G47" s="15"/>
      <c r="H47" s="15"/>
      <c r="I47" s="15"/>
      <c r="J47" s="17"/>
      <c r="K47" s="17"/>
      <c r="L47" s="22"/>
    </row>
    <row r="48" spans="1:12" ht="34.5" customHeight="1">
      <c r="A48" s="12">
        <v>3</v>
      </c>
      <c r="B48" s="13" t="str">
        <f>HYPERLINK("http://www.lifeprint.com/asl101/pages-signs/03/you-LIVE, ADDRESS-here.htm","YOU LIVE, ADDRESS HERE?")</f>
        <v>YOU LIVE, ADDRESS HERE?</v>
      </c>
      <c r="C48" s="10" t="str">
        <f>HYPERLINK("http://www.lifeprint.com/asl101/pages-signs/h/here.htm","HERE")</f>
        <v>HERE</v>
      </c>
      <c r="D48" s="13" t="str">
        <f>HYPERLINK("http://www.lifeprint.com/asl101/pages-signs/l/live.htm","LIFE, LIVE, ADDRESS")</f>
        <v>LIFE, LIVE, ADDRESS</v>
      </c>
      <c r="E48" s="14" t="str">
        <f t="shared" si="1"/>
        <v>YOU</v>
      </c>
      <c r="F48" s="15"/>
      <c r="G48" s="15"/>
      <c r="H48" s="15"/>
      <c r="I48" s="15"/>
      <c r="J48" s="17"/>
      <c r="K48" s="17"/>
      <c r="L48" s="22"/>
    </row>
    <row r="49" spans="1:12" ht="34.5" customHeight="1">
      <c r="A49" s="12">
        <v>3</v>
      </c>
      <c r="B49" s="13" t="str">
        <f>HYPERLINK("http://www.lifeprint.com/asl101/pages-signs/03/you-need-bathroom.htm","YOU NEED BATHROOM?")</f>
        <v>YOU NEED BATHROOM?</v>
      </c>
      <c r="C49" s="10" t="str">
        <f>HYPERLINK("http://www.lifeprint.com/asl101/pages-signs/b/bathroom.htm","BATHROOM, TOILET")</f>
        <v>BATHROOM, TOILET</v>
      </c>
      <c r="D49" s="9" t="str">
        <f>HYPERLINK("http://www.lifeprint.com/asl101/pages-signs/n/need.htm","NEED, MUST, SHOULD")</f>
        <v>NEED, MUST, SHOULD</v>
      </c>
      <c r="E49" s="14" t="str">
        <f t="shared" si="1"/>
        <v>YOU</v>
      </c>
      <c r="F49" s="15"/>
      <c r="G49" s="15"/>
      <c r="H49" s="15"/>
      <c r="I49" s="15"/>
      <c r="J49" s="17"/>
      <c r="K49" s="17"/>
      <c r="L49" s="22"/>
    </row>
    <row r="50" spans="1:12" ht="34.5" customHeight="1">
      <c r="A50" s="12">
        <v>3</v>
      </c>
      <c r="B50" s="13" t="str">
        <f>HYPERLINK("http://www.lifeprint.com/asl101/pages-signs/03/from-where-you.htm","FROM WHERE YOU?")</f>
        <v>FROM WHERE YOU?</v>
      </c>
      <c r="C50" s="9" t="str">
        <f>HYPERLINK("http://www.lifeprint.com/asl101/pages-signs/f/from.htm","FROM")</f>
        <v>FROM</v>
      </c>
      <c r="D50" s="9" t="str">
        <f>HYPERLINK("http://www.lifeprint.com/asl101/pages-signs/w/where","WHERE")</f>
        <v>WHERE</v>
      </c>
      <c r="E50" s="14" t="str">
        <f t="shared" si="1"/>
        <v>YOU</v>
      </c>
      <c r="F50" s="15"/>
      <c r="G50" s="15"/>
      <c r="H50" s="15"/>
      <c r="I50" s="15"/>
      <c r="J50" s="17"/>
      <c r="K50" s="17"/>
      <c r="L50" s="22"/>
    </row>
    <row r="51" spans="1:12" ht="34.5" customHeight="1">
      <c r="A51" s="12">
        <v>3</v>
      </c>
      <c r="B51" s="13" t="str">
        <f>HYPERLINK("http://www.lifeprint.com/asl101/pages-signs/03/you-work-where.htm","YOU WORK WHERE?")</f>
        <v>YOU WORK WHERE?</v>
      </c>
      <c r="C51" s="9" t="str">
        <f>HYPERLINK("http://www.lifeprint.com/asl101/pages-signs/w/where","WHERE")</f>
        <v>WHERE</v>
      </c>
      <c r="D51" s="9" t="str">
        <f>HYPERLINK("http://www.lifeprint.com/asl101/pages-signs/w/work.htm","WORK")</f>
        <v>WORK</v>
      </c>
      <c r="E51" s="14" t="str">
        <f t="shared" si="1"/>
        <v>YOU</v>
      </c>
      <c r="F51" s="15"/>
      <c r="G51" s="15"/>
      <c r="H51" s="15"/>
      <c r="I51" s="15"/>
      <c r="J51" s="17"/>
      <c r="K51" s="17"/>
      <c r="L51" s="22"/>
    </row>
    <row r="52" spans="1:12" ht="34.5" customHeight="1">
      <c r="A52" s="12">
        <v>3</v>
      </c>
      <c r="B52" s="13" t="str">
        <f>HYPERLINK("http://www.lifeprint.com/asl101/pages-signs/03/your-house-big.htm","YOUR HOUSE BIG?")</f>
        <v>YOUR HOUSE BIG?</v>
      </c>
      <c r="C52" s="10" t="str">
        <f>HYPERLINK("http://www.lifeprint.com/asl101/pages-signs/b/big.htm","BIG, LARGE")</f>
        <v>BIG, LARGE</v>
      </c>
      <c r="D52" s="10" t="str">
        <f>HYPERLINK("http://www.lifeprint.com/asl101/pages-signs/h/house.htm","HOUSE")</f>
        <v>HOUSE</v>
      </c>
      <c r="E52" s="14" t="str">
        <f>HYPERLINK("http://www.lifeprint.com/asl101/pages-signs/y/your.htm","YOUR, YOURS")</f>
        <v>YOUR, YOURS</v>
      </c>
      <c r="F52" s="15"/>
      <c r="G52" s="15"/>
      <c r="H52" s="15"/>
      <c r="I52" s="15"/>
      <c r="J52" s="17"/>
      <c r="K52" s="17"/>
      <c r="L52" s="22"/>
    </row>
    <row r="53" spans="1:12" ht="34.5" customHeight="1">
      <c r="A53" s="12">
        <v>3</v>
      </c>
      <c r="B53" s="13" t="str">
        <f>HYPERLINK("http://www.lifeprint.com/asl101/pages-signs/03/your-house-small.htm","YOUR HOUSE SMALL?")</f>
        <v>YOUR HOUSE SMALL?</v>
      </c>
      <c r="C53" s="10" t="str">
        <f>HYPERLINK("http://www.lifeprint.com/asl101/pages-signs/h/house.htm","HOUSE")</f>
        <v>HOUSE</v>
      </c>
      <c r="D53" s="10" t="str">
        <f>HYPERLINK("http://www.lifeprint.com/asl101/pages-signs/s/small.htm","SMALL")</f>
        <v>SMALL</v>
      </c>
      <c r="E53" s="14" t="str">
        <f>HYPERLINK("http://www.lifeprint.com/asl101/pages-signs/y/your.htm","YOUR, YOURS")</f>
        <v>YOUR, YOURS</v>
      </c>
      <c r="F53" s="15"/>
      <c r="G53" s="15"/>
      <c r="H53" s="15"/>
      <c r="I53" s="15"/>
      <c r="J53" s="17"/>
      <c r="K53" s="17"/>
      <c r="L53" s="22"/>
    </row>
    <row r="54" spans="1:12" ht="34.5" customHeight="1">
      <c r="A54" s="12">
        <v>3</v>
      </c>
      <c r="B54" s="13" t="str">
        <f>HYPERLINK("http://www.lifeprint.com/asl101/pages-signs/03/how-you-sign-all.htm","HOW YOU SIGN A-L-L?")</f>
        <v>HOW YOU SIGN A-L-L?</v>
      </c>
      <c r="C54" s="9" t="str">
        <f>HYPERLINK("http://www.lifeprint.com/asl101/pages-signs/a/all.htm","ALL")</f>
        <v>ALL</v>
      </c>
      <c r="D54" s="9" t="str">
        <f>HYPERLINK("http://www.lifeprint.com/asl101/pages-signs/h/how.htm","HOW")</f>
        <v>HOW</v>
      </c>
      <c r="E54" s="14" t="str">
        <f>HYPERLINK("http://www.lifeprint.com/asl101/pages-signs/s/sign.htm","SIGN")</f>
        <v>SIGN</v>
      </c>
      <c r="F54" s="14" t="str">
        <f>HYPERLINK("http://www.lifeprint.com/asl101/pages-layout/indexing.htm","YOU")</f>
        <v>YOU</v>
      </c>
      <c r="G54" s="15"/>
      <c r="H54" s="15"/>
      <c r="I54" s="15"/>
      <c r="J54" s="17"/>
      <c r="K54" s="17"/>
      <c r="L54" s="22"/>
    </row>
    <row r="55" spans="1:12" ht="34.5" customHeight="1">
      <c r="A55" s="12">
        <v>3</v>
      </c>
      <c r="B55" s="13" t="str">
        <f>HYPERLINK("http://www.lifeprint.com/asl101/pages-signs/03/you-like-learn-sign-you.htm","YOU LIKE LEARN SIGN?")</f>
        <v>YOU LIKE LEARN SIGN?</v>
      </c>
      <c r="C55" s="14" t="str">
        <f>HYPERLINK("http://www.lifeprint.com/asl101/pages-signs/l/learn.htm","LEARN")</f>
        <v>LEARN</v>
      </c>
      <c r="D55" s="14" t="str">
        <f>HYPERLINK("http://www.lifeprint.com/asl101/pages-signs/l/like.htm","LIKE (emotion)")</f>
        <v>LIKE (emotion)</v>
      </c>
      <c r="E55" s="14" t="str">
        <f>HYPERLINK("http://www.lifeprint.com/asl101/pages-signs/s/sign.htm","SIGN")</f>
        <v>SIGN</v>
      </c>
      <c r="F55" s="14" t="str">
        <f>HYPERLINK("http://www.lifeprint.com/asl101/pages-layout/indexing.htm","YOU")</f>
        <v>YOU</v>
      </c>
      <c r="G55" s="15"/>
      <c r="H55" s="15"/>
      <c r="I55" s="15"/>
      <c r="J55" s="17"/>
      <c r="K55" s="17"/>
      <c r="L55" s="22"/>
    </row>
    <row r="56" spans="1:12" ht="34.5" customHeight="1">
      <c r="A56" s="12">
        <v>3</v>
      </c>
      <c r="B56" s="13" t="str">
        <f>HYPERLINK("http://www.lifeprint.com/asl101/pages-signs/03/want-more-children-you.htm","WANT MORE CHILDREN YOU?")</f>
        <v>WANT MORE CHILDREN YOU?</v>
      </c>
      <c r="C56" s="10" t="str">
        <f>HYPERLINK("http://www.lifeprint.com/asl101/pages-signs/c/child.htm","CHILDREN")</f>
        <v>CHILDREN</v>
      </c>
      <c r="D56" s="10" t="str">
        <f>HYPERLINK("http://www.lifeprint.com/asl101/pages-signs/m/more.htm","MORE")</f>
        <v>MORE</v>
      </c>
      <c r="E56" s="9" t="str">
        <f>HYPERLINK("http://www.lifeprint.com/asl101/pages-signs/w/want.htm","WANT")</f>
        <v>WANT</v>
      </c>
      <c r="F56" s="14" t="str">
        <f>HYPERLINK("http://www.lifeprint.com/asl101/pages-layout/indexing.htm","YOU")</f>
        <v>YOU</v>
      </c>
      <c r="G56" s="15"/>
      <c r="H56" s="15"/>
      <c r="I56" s="15"/>
      <c r="J56" s="17"/>
      <c r="K56" s="17"/>
      <c r="L56" s="22"/>
    </row>
    <row r="57" spans="1:12" ht="34.5" customHeight="1">
      <c r="A57" s="12">
        <v>3</v>
      </c>
      <c r="B57" s="13" t="str">
        <f>HYPERLINK("http://www.lifeprint.com/asl101/pages-signs/03/school-you-go-you.htm","YOU GO SCHOOL YOU?")</f>
        <v>YOU GO SCHOOL YOU?</v>
      </c>
      <c r="C57" s="10" t="str">
        <f>HYPERLINK("http://www.lifeprint.com/asl101/pages-signs/g/go.htm","GO")</f>
        <v>GO</v>
      </c>
      <c r="D57" s="10" t="str">
        <f>HYPERLINK("http://www.lifeprint.com/asl101/pages-signs/s/school.htm","SCHOOL")</f>
        <v>SCHOOL</v>
      </c>
      <c r="E57" s="14" t="str">
        <f>HYPERLINK("http://www.lifeprint.com/asl101/pages-layout/indexing.htm","YOU")</f>
        <v>YOU</v>
      </c>
      <c r="F57" s="14" t="str">
        <f>HYPERLINK("http://www.lifeprint.com/asl101/pages-layout/indexing.htm","YOU")</f>
        <v>YOU</v>
      </c>
      <c r="G57" s="15"/>
      <c r="H57" s="15"/>
      <c r="I57" s="15"/>
      <c r="J57" s="17"/>
      <c r="K57" s="17"/>
      <c r="L57" s="22"/>
    </row>
    <row r="58" spans="1:12" ht="34.5" customHeight="1">
      <c r="A58" s="12">
        <v>3</v>
      </c>
      <c r="B58" s="13" t="str">
        <f>HYPERLINK("http://www.lifeprint.com/asl101/pages-signs/03/your-house-how-many-bathroom.htm","YOUR HOUSE, HOW-MANY BATHROOM?")</f>
        <v>YOUR HOUSE, HOW-MANY BATHROOM?</v>
      </c>
      <c r="C58" s="10" t="str">
        <f>HYPERLINK("http://www.lifeprint.com/asl101/pages-signs/b/bathroom.htm","BATHROOM, TOILET")</f>
        <v>BATHROOM, TOILET</v>
      </c>
      <c r="D58" s="10" t="str">
        <f>HYPERLINK("http://www.lifeprint.com/asl101/pages-signs/h/house.htm","HOUSE")</f>
        <v>HOUSE</v>
      </c>
      <c r="E58" s="9" t="str">
        <f>HYPERLINK("http://www.lifeprint.com/asl101/pages-signs/h/how-many.htm","HOW-MANY")</f>
        <v>HOW-MANY</v>
      </c>
      <c r="F58" s="14" t="str">
        <f>HYPERLINK("http://www.lifeprint.com/asl101/pages-signs/y/your.htm","YOUR, YOURS")</f>
        <v>YOUR, YOURS</v>
      </c>
      <c r="G58" s="8"/>
      <c r="H58" s="15"/>
      <c r="I58" s="15"/>
      <c r="J58" s="17"/>
      <c r="K58" s="17"/>
      <c r="L58" s="22"/>
    </row>
    <row r="59" spans="1:12" ht="34.5" customHeight="1">
      <c r="A59" s="12">
        <v>3</v>
      </c>
      <c r="B59" s="13" t="str">
        <f>HYPERLINK("http://www.lifeprint.com/asl101/pages-signs/03/you-like-your-work.htm","YOU LIKE YOUR WORK?")</f>
        <v>YOU LIKE YOUR WORK?</v>
      </c>
      <c r="C59" s="14" t="str">
        <f>HYPERLINK("http://www.lifeprint.com/asl101/pages-signs/l/like.htm","LIKE (emotion)")</f>
        <v>LIKE (emotion)</v>
      </c>
      <c r="D59" s="9" t="str">
        <f>HYPERLINK("http://www.lifeprint.com/asl101/pages-signs/w/work.htm","WORK")</f>
        <v>WORK</v>
      </c>
      <c r="E59" s="14" t="str">
        <f>HYPERLINK("http://www.lifeprint.com/asl101/pages-layout/indexing.htm","YOU")</f>
        <v>YOU</v>
      </c>
      <c r="F59" s="14" t="str">
        <f>HYPERLINK("http://www.lifeprint.com/asl101/pages-signs/y/your.htm","YOUR, YOURS")</f>
        <v>YOUR, YOURS</v>
      </c>
      <c r="G59" s="15"/>
      <c r="H59" s="15"/>
      <c r="I59" s="15"/>
      <c r="J59" s="17"/>
      <c r="K59" s="17"/>
      <c r="L59" s="22"/>
    </row>
    <row r="60" spans="1:12" ht="34.5" customHeight="1">
      <c r="A60" s="12">
        <v>3</v>
      </c>
      <c r="B60" s="13" t="str">
        <f>HYPERLINK("http://www.lifeprint.com/asl101/pages-signs/03/you-think-i-sign-bad.htm","YOU THINK I SIGN BAD?")</f>
        <v>YOU THINK I SIGN BAD?</v>
      </c>
      <c r="C60" s="10" t="str">
        <f>HYPERLINK("http://www.lifeprint.com/asl101/pages-signs/b/bad.htm","BAD")</f>
        <v>BAD</v>
      </c>
      <c r="D60" s="9" t="str">
        <f>HYPERLINK("http://www.lifeprint.com/asl101/pages-signs/i/indexing.htm","I, ME")</f>
        <v>I, ME</v>
      </c>
      <c r="E60" s="14" t="str">
        <f>HYPERLINK("http://www.lifeprint.com/asl101/pages-signs/s/sign.htm","SIGN")</f>
        <v>SIGN</v>
      </c>
      <c r="F60" s="9" t="str">
        <f>HYPERLINK("http://www.lifeprint.com/asl101/pages-signs/t/think.htm","THINK")</f>
        <v>THINK</v>
      </c>
      <c r="G60" s="14" t="str">
        <f>HYPERLINK("http://www.lifeprint.com/asl101/pages-layout/indexing.htm","YOU")</f>
        <v>YOU</v>
      </c>
      <c r="H60" s="15"/>
      <c r="I60" s="15"/>
      <c r="J60" s="17"/>
      <c r="K60" s="17"/>
      <c r="L60" s="22"/>
    </row>
    <row r="61" spans="1:12" ht="34.5" customHeight="1">
      <c r="A61" s="12">
        <v>3</v>
      </c>
      <c r="B61" s="13" t="str">
        <f>HYPERLINK("http://www.lifeprint.com/asl101/pages-signs/03/you-think-i-sign-good.htm","YOU THINK I SIGN GOOD?")</f>
        <v>YOU THINK I SIGN GOOD?</v>
      </c>
      <c r="C61" s="10" t="str">
        <f>HYPERLINK("http://www.lifeprint.com/asl101/pages-signs/g/good.htm","GOOD")</f>
        <v>GOOD</v>
      </c>
      <c r="D61" s="9" t="str">
        <f>HYPERLINK("http://www.lifeprint.com/asl101/pages-signs/i/indexing.htm","I, ME")</f>
        <v>I, ME</v>
      </c>
      <c r="E61" s="14" t="str">
        <f>HYPERLINK("http://www.lifeprint.com/asl101/pages-signs/s/sign.htm","SIGN")</f>
        <v>SIGN</v>
      </c>
      <c r="F61" s="9" t="str">
        <f>HYPERLINK("http://www.lifeprint.com/asl101/pages-signs/t/think.htm","THINK")</f>
        <v>THINK</v>
      </c>
      <c r="G61" s="14" t="str">
        <f>HYPERLINK("http://www.lifeprint.com/asl101/pages-layout/indexing.htm","YOU")</f>
        <v>YOU</v>
      </c>
      <c r="H61" s="15"/>
      <c r="I61" s="15"/>
      <c r="J61" s="17"/>
      <c r="K61" s="17"/>
      <c r="L61" s="22"/>
    </row>
    <row r="62" spans="1:12" ht="34.5" customHeight="1">
      <c r="A62" s="12">
        <v>4</v>
      </c>
      <c r="B62" s="13" t="str">
        <f>HYPERLINK("http://www.lifeprint.com/asl101/pages-signs/04/you-happy-you.htm","YOU HAPPY?")</f>
        <v>YOU HAPPY?</v>
      </c>
      <c r="C62" s="10" t="str">
        <f>HYPERLINK("http://www.lifeprint.com/asl101/pages-signs/h/happy.htm","HAPPY")</f>
        <v>HAPPY</v>
      </c>
      <c r="D62" s="14" t="str">
        <f>HYPERLINK("http://www.lifeprint.com/asl101/pages-layout/indexing.htm","YOU")</f>
        <v>YOU</v>
      </c>
      <c r="E62" s="15"/>
      <c r="F62" s="15"/>
      <c r="G62" s="15"/>
      <c r="H62" s="15"/>
      <c r="I62" s="15"/>
      <c r="J62" s="17"/>
      <c r="K62" s="17"/>
      <c r="L62" s="22"/>
    </row>
    <row r="63" spans="1:12" ht="34.5" customHeight="1">
      <c r="A63" s="12">
        <v>4</v>
      </c>
      <c r="B63" s="13" t="str">
        <f>HYPERLINK("http://www.lifeprint.com/asl101/pages-signs/04/i-need-brush-teeth.htm","I NEED BRUSH-TEETH?")</f>
        <v>I NEED BRUSH-TEETH?</v>
      </c>
      <c r="C63" s="10" t="str">
        <f>HYPERLINK("http://www.lifeprint.com/asl101/pages-signs/b/brushteeth.htm","BRUSH-TEETH")</f>
        <v>BRUSH-TEETH</v>
      </c>
      <c r="D63" s="9" t="str">
        <f>HYPERLINK("http://www.lifeprint.com/asl101/pages-signs/i/indexing.htm","I, ME")</f>
        <v>I, ME</v>
      </c>
      <c r="E63" s="9" t="str">
        <f>HYPERLINK("http://www.lifeprint.com/asl101/pages-signs/n/need.htm","NEED, MUST, SHOULD")</f>
        <v>NEED, MUST, SHOULD</v>
      </c>
      <c r="F63" s="15"/>
      <c r="G63" s="15"/>
      <c r="H63" s="15"/>
      <c r="I63" s="15"/>
      <c r="J63" s="17"/>
      <c r="K63" s="17"/>
      <c r="L63" s="22"/>
    </row>
    <row r="64" spans="1:12" ht="34.5" customHeight="1">
      <c r="A64" s="12">
        <v>4</v>
      </c>
      <c r="B64" s="13" t="str">
        <f>HYPERLINK("http://www.lifeprint.com/asl101/pages-signs/04/you-feel-angry.htm","YOU FEEL ANGRY YOU?")</f>
        <v>YOU FEEL ANGRY YOU?</v>
      </c>
      <c r="C64" s="10" t="str">
        <f>HYPERLINK("http://www.lifeprint.com/asl101/pages-signs/a/angry.htm","ANGRY")</f>
        <v>ANGRY</v>
      </c>
      <c r="D64" s="10" t="str">
        <f>HYPERLINK("http://www.lifeprint.com/asl101/pages-signs/f/feel.htm","FEEL")</f>
        <v>FEEL</v>
      </c>
      <c r="E64" s="14" t="str">
        <f aca="true" t="shared" si="2" ref="E64:E71">HYPERLINK("http://www.lifeprint.com/asl101/pages-layout/indexing.htm","YOU")</f>
        <v>YOU</v>
      </c>
      <c r="F64" s="8"/>
      <c r="G64" s="15"/>
      <c r="H64" s="15"/>
      <c r="I64" s="15"/>
      <c r="J64" s="17"/>
      <c r="K64" s="17"/>
      <c r="L64" s="22"/>
    </row>
    <row r="65" spans="1:12" ht="34.5" customHeight="1">
      <c r="A65" s="12">
        <v>4</v>
      </c>
      <c r="B65" s="13" t="str">
        <f>HYPERLINK("http://www.lifeprint.com/asl101/pages-signs/04/you-have-baby.htm","YOU HAVE BABY?")</f>
        <v>YOU HAVE BABY?</v>
      </c>
      <c r="C65" s="10" t="str">
        <f>HYPERLINK("http://www.lifeprint.com/asl101/pages-signs/b/baby.htm","BABY")</f>
        <v>BABY</v>
      </c>
      <c r="D65" s="9" t="str">
        <f>HYPERLINK("http://www.lifeprint.com/asl101/pages-signs/h/have.htm","HAVE")</f>
        <v>HAVE</v>
      </c>
      <c r="E65" s="14" t="str">
        <f t="shared" si="2"/>
        <v>YOU</v>
      </c>
      <c r="F65" s="15"/>
      <c r="G65" s="15"/>
      <c r="H65" s="15"/>
      <c r="I65" s="15"/>
      <c r="J65" s="17"/>
      <c r="K65" s="17"/>
      <c r="L65" s="22"/>
    </row>
    <row r="66" spans="1:12" ht="34.5" customHeight="1">
      <c r="A66" s="12">
        <v>4</v>
      </c>
      <c r="B66" s="13" t="str">
        <f>HYPERLINK("http://www.lifeprint.com/asl101/pages-signs/04/you-have-excuse.htm","YOU HAVE EXCUSE?")</f>
        <v>YOU HAVE EXCUSE?</v>
      </c>
      <c r="C66" s="10" t="str">
        <f>HYPERLINK("http://www.lifeprint.com/asl101/pages-signs/e/excuse.htm","EXCUSE")</f>
        <v>EXCUSE</v>
      </c>
      <c r="D66" s="9" t="str">
        <f>HYPERLINK("http://www.lifeprint.com/asl101/pages-signs/h/have.htm","HAVE")</f>
        <v>HAVE</v>
      </c>
      <c r="E66" s="14" t="str">
        <f t="shared" si="2"/>
        <v>YOU</v>
      </c>
      <c r="F66" s="15"/>
      <c r="G66" s="15"/>
      <c r="H66" s="15"/>
      <c r="I66" s="15"/>
      <c r="J66" s="17"/>
      <c r="K66" s="17"/>
      <c r="L66" s="22"/>
    </row>
    <row r="67" spans="1:12" ht="34.5" customHeight="1">
      <c r="A67" s="12">
        <v>4</v>
      </c>
      <c r="B67" s="13" t="str">
        <f>HYPERLINK("http://www.lifeprint.com/asl101/pages-signs/04/how-many-aunt-you.htm","AUNT YOU, HOW-MANY?")</f>
        <v>AUNT YOU, HOW-MANY?</v>
      </c>
      <c r="C67" s="10" t="str">
        <f>HYPERLINK("http://www.lifeprint.com/asl101/pages-signs/a/aunt.htm","AUNT")</f>
        <v>AUNT</v>
      </c>
      <c r="D67" s="9" t="str">
        <f>HYPERLINK("http://www.lifeprint.com/asl101/pages-signs/h/how-many.htm","HOW-MANY")</f>
        <v>HOW-MANY</v>
      </c>
      <c r="E67" s="14" t="str">
        <f t="shared" si="2"/>
        <v>YOU</v>
      </c>
      <c r="F67" s="15"/>
      <c r="G67" s="15"/>
      <c r="H67" s="15"/>
      <c r="I67" s="15"/>
      <c r="J67" s="17"/>
      <c r="K67" s="17"/>
      <c r="L67" s="22"/>
    </row>
    <row r="68" spans="1:12" ht="34.5" customHeight="1">
      <c r="A68" s="12">
        <v>4</v>
      </c>
      <c r="B68" s="13" t="str">
        <f>HYPERLINK("http://www.lifeprint.com/asl101/pages-signs/04/uncle-how-many-you.htm","UNCLE, HOW-MANY YOU?")</f>
        <v>UNCLE, HOW-MANY YOU?</v>
      </c>
      <c r="C68" s="9" t="str">
        <f>HYPERLINK("http://www.lifeprint.com/asl101/pages-signs/h/how-many.htm","HOW-MANY")</f>
        <v>HOW-MANY</v>
      </c>
      <c r="D68" s="13" t="str">
        <f>HYPERLINK("http://www.lifeprint.com/asl101/pages-signs/a/aunt.htm","UNCLE")</f>
        <v>UNCLE</v>
      </c>
      <c r="E68" s="14" t="str">
        <f t="shared" si="2"/>
        <v>YOU</v>
      </c>
      <c r="F68" s="15"/>
      <c r="G68" s="15"/>
      <c r="H68" s="15"/>
      <c r="I68" s="15"/>
      <c r="J68" s="17"/>
      <c r="K68" s="17"/>
      <c r="L68" s="22"/>
    </row>
    <row r="69" spans="1:12" ht="34.5" customHeight="1">
      <c r="A69" s="12">
        <v>4</v>
      </c>
      <c r="B69" s="13" t="str">
        <f>HYPERLINK("http://www.lifeprint.com/asl101/pages-signs/04/you-want-baby.htm","YOU WANT BABY?")</f>
        <v>YOU WANT BABY?</v>
      </c>
      <c r="C69" s="10" t="str">
        <f>HYPERLINK("http://www.lifeprint.com/asl101/pages-signs/b/baby.htm","BABY")</f>
        <v>BABY</v>
      </c>
      <c r="D69" s="9" t="str">
        <f>HYPERLINK("http://www.lifeprint.com/asl101/pages-signs/w/want.htm","WANT")</f>
        <v>WANT</v>
      </c>
      <c r="E69" s="14" t="str">
        <f t="shared" si="2"/>
        <v>YOU</v>
      </c>
      <c r="F69" s="15"/>
      <c r="G69" s="15"/>
      <c r="H69" s="15"/>
      <c r="I69" s="15"/>
      <c r="J69" s="17"/>
      <c r="K69" s="17"/>
      <c r="L69" s="22"/>
    </row>
    <row r="70" spans="1:12" ht="34.5" customHeight="1">
      <c r="A70" s="12">
        <v>4</v>
      </c>
      <c r="B70" s="13" t="str">
        <f>HYPERLINK("http://www.lifeprint.com/asl101/pages-signs/04/you-love-who.htm","YOU LOVE WHO?")</f>
        <v>YOU LOVE WHO?</v>
      </c>
      <c r="C70" s="10" t="str">
        <f>HYPERLINK("http://www.lifeprint.com/asl101/pages-signs/l/love.htm","LOVE")</f>
        <v>LOVE</v>
      </c>
      <c r="D70" s="9" t="str">
        <f>HYPERLINK("http://www.lifeprint.com/asl101/pages-signs/w/who.htm","WHO")</f>
        <v>WHO</v>
      </c>
      <c r="E70" s="14" t="str">
        <f t="shared" si="2"/>
        <v>YOU</v>
      </c>
      <c r="F70" s="15"/>
      <c r="G70" s="15"/>
      <c r="H70" s="15"/>
      <c r="I70" s="15"/>
      <c r="J70" s="17"/>
      <c r="K70" s="17"/>
      <c r="L70" s="22"/>
    </row>
    <row r="71" spans="1:12" ht="34.5" customHeight="1">
      <c r="A71" s="12">
        <v>4</v>
      </c>
      <c r="B71" s="13" t="str">
        <f>HYPERLINK("http://www.lifeprint.com/asl101/pages-signs/04/you-sad-why.htm","YOU SAD WHY?")</f>
        <v>YOU SAD WHY?</v>
      </c>
      <c r="C71" s="10" t="str">
        <f>HYPERLINK("http://www.lifeprint.com/asl101/pages-signs/s/sad.htm","SAD")</f>
        <v>SAD</v>
      </c>
      <c r="D71" s="9" t="str">
        <f>HYPERLINK("http://www.lifeprint.com/asl101/pages-signs/w/why.htm","WHY")</f>
        <v>WHY</v>
      </c>
      <c r="E71" s="14" t="str">
        <f t="shared" si="2"/>
        <v>YOU</v>
      </c>
      <c r="F71" s="15"/>
      <c r="G71" s="15"/>
      <c r="H71" s="15"/>
      <c r="I71" s="15"/>
      <c r="J71" s="17"/>
      <c r="K71" s="17"/>
      <c r="L71" s="22"/>
    </row>
    <row r="72" spans="1:12" ht="34.5" customHeight="1">
      <c r="A72" s="12">
        <v>4</v>
      </c>
      <c r="B72" s="13" t="str">
        <f>HYPERLINK("http://www.lifeprint.com/asl101/pages-signs/04/your-bedroom-big.htm","YOUR BEDROOM BIG?")</f>
        <v>YOUR BEDROOM BIG?</v>
      </c>
      <c r="C72" s="10" t="str">
        <f>HYPERLINK("http://www.lifeprint.com/asl101/pages-signs/b/bedroom.htm","BEDROOM")</f>
        <v>BEDROOM</v>
      </c>
      <c r="D72" s="10" t="str">
        <f>HYPERLINK("http://www.lifeprint.com/asl101/pages-signs/b/big.htm","BIG, LARGE")</f>
        <v>BIG, LARGE</v>
      </c>
      <c r="E72" s="14" t="str">
        <f>HYPERLINK("http://www.lifeprint.com/asl101/pages-signs/y/your.htm","YOUR, YOURS")</f>
        <v>YOUR, YOURS</v>
      </c>
      <c r="F72" s="15"/>
      <c r="G72" s="15"/>
      <c r="H72" s="15"/>
      <c r="I72" s="15"/>
      <c r="J72" s="17"/>
      <c r="K72" s="17"/>
      <c r="L72" s="22"/>
    </row>
    <row r="73" spans="1:12" ht="34.5" customHeight="1">
      <c r="A73" s="12">
        <v>4</v>
      </c>
      <c r="B73" s="13" t="str">
        <f>HYPERLINK("http://www.lifeprint.com/asl101/pages-signs/04/your-boy-friend-what-name.htm","YOUR BOYFRIEND NAME?")</f>
        <v>YOUR BOYFRIEND NAME?</v>
      </c>
      <c r="C73" s="10" t="str">
        <f>HYPERLINK("http://www.lifeprint.com/asl101/pages-signs/f/friend.htm","BOYFRIEND")</f>
        <v>BOYFRIEND</v>
      </c>
      <c r="D73" s="14" t="str">
        <f>HYPERLINK("http://www.lifeprint.com/asl101/pages-signs/n/name.htm","NAME")</f>
        <v>NAME</v>
      </c>
      <c r="E73" s="14" t="str">
        <f>HYPERLINK("http://www.lifeprint.com/asl101/pages-signs/y/your.htm","YOUR, YOURS")</f>
        <v>YOUR, YOURS</v>
      </c>
      <c r="F73" s="15"/>
      <c r="G73" s="15"/>
      <c r="H73" s="15"/>
      <c r="I73" s="15"/>
      <c r="J73" s="17"/>
      <c r="K73" s="17"/>
      <c r="L73" s="22"/>
    </row>
    <row r="74" spans="1:12" ht="34.5" customHeight="1">
      <c r="A74" s="12">
        <v>4</v>
      </c>
      <c r="B74" s="13" t="str">
        <f>HYPERLINK("http://www.lifeprint.com/asl101/pages-signs/04/you-sorry-you-come-class.htm","YOU SORRY COME CLASS?")</f>
        <v>YOU SORRY COME CLASS?</v>
      </c>
      <c r="C74" s="10" t="str">
        <f>HYPERLINK("http://www.lifeprint.com/asl101/pages-signs/c/class.htm","CLASS")</f>
        <v>CLASS</v>
      </c>
      <c r="D74" s="10" t="str">
        <f>HYPERLINK("http://www.lifeprint.com/asl101/pages-signs/c/come.htm","COME")</f>
        <v>COME</v>
      </c>
      <c r="E74" s="10" t="str">
        <f>HYPERLINK("http://www.lifeprint.com/asl101/pages-signs/s/sorry.htm","SORRY")</f>
        <v>SORRY</v>
      </c>
      <c r="F74" s="14" t="str">
        <f>HYPERLINK("http://www.lifeprint.com/asl101/pages-layout/indexing.htm","YOU")</f>
        <v>YOU</v>
      </c>
      <c r="G74" s="15"/>
      <c r="H74" s="15"/>
      <c r="I74" s="15"/>
      <c r="J74" s="17"/>
      <c r="K74" s="17"/>
      <c r="L74" s="22"/>
    </row>
    <row r="75" spans="1:12" ht="34.5" customHeight="1">
      <c r="A75" s="12">
        <v>4</v>
      </c>
      <c r="B75" s="13" t="str">
        <f>HYPERLINK("http://www.lifeprint.com/asl101/pages-signs/04/you-feel-you-want-cry.htm","YOU FEEL WANT CRY?")</f>
        <v>YOU FEEL WANT CRY?</v>
      </c>
      <c r="C75" s="10" t="str">
        <f>HYPERLINK("http://www.lifeprint.com/asl101/pages-signs/c/cry.htm","CRY")</f>
        <v>CRY</v>
      </c>
      <c r="D75" s="10" t="str">
        <f>HYPERLINK("http://www.lifeprint.com/asl101/pages-signs/f/feel.htm","FEEL")</f>
        <v>FEEL</v>
      </c>
      <c r="E75" s="9" t="str">
        <f>HYPERLINK("http://www.lifeprint.com/asl101/pages-signs/w/want.htm","WANT")</f>
        <v>WANT</v>
      </c>
      <c r="F75" s="14" t="str">
        <f>HYPERLINK("http://www.lifeprint.com/asl101/pages-layout/indexing.htm","YOU")</f>
        <v>YOU</v>
      </c>
      <c r="G75" s="15"/>
      <c r="H75" s="15"/>
      <c r="I75" s="15"/>
      <c r="J75" s="17"/>
      <c r="K75" s="17"/>
      <c r="L75" s="22"/>
    </row>
    <row r="76" spans="1:12" ht="34.5" customHeight="1">
      <c r="A76" s="12">
        <v>4</v>
      </c>
      <c r="B76" s="13" t="str">
        <f>HYPERLINK("http://www.lifeprint.com/asl101/pages-signs/04/how-you-sign-wash.htm","HOW YOU SIGN W-A-S-H?")</f>
        <v>HOW YOU SIGN W-A-S-H?</v>
      </c>
      <c r="C76" s="9" t="str">
        <f>HYPERLINK("http://www.lifeprint.com/asl101/pages-signs/h/how.htm","HOW")</f>
        <v>HOW</v>
      </c>
      <c r="D76" s="14" t="str">
        <f>HYPERLINK("http://www.lifeprint.com/asl101/pages-signs/s/sign.htm","SIGN")</f>
        <v>SIGN</v>
      </c>
      <c r="E76" s="10" t="str">
        <f>HYPERLINK("http://www.lifeprint.com/asl101/pages-signs/w/wash.htm","WASH")</f>
        <v>WASH</v>
      </c>
      <c r="F76" s="14" t="str">
        <f>HYPERLINK("http://www.lifeprint.com/asl101/pages-layout/indexing.htm","YOU")</f>
        <v>YOU</v>
      </c>
      <c r="G76" s="15"/>
      <c r="H76" s="15"/>
      <c r="I76" s="15"/>
      <c r="J76" s="17"/>
      <c r="K76" s="17"/>
      <c r="L76" s="22"/>
    </row>
    <row r="77" spans="1:12" ht="34.5" customHeight="1">
      <c r="A77" s="12">
        <v>4</v>
      </c>
      <c r="B77" s="13" t="str">
        <f>HYPERLINK("http://www.lifeprint.com/asl101/pages-signs/04/your-dad-how-many-son.htm","YOUR FATHER, HOW-MANY SONS?")</f>
        <v>YOUR FATHER, HOW-MANY SONS?</v>
      </c>
      <c r="C77" s="9" t="str">
        <f>HYPERLINK("http://www.lifeprint.com/asl101/pages-signs/d/dad.htm","DAD, FATHER")</f>
        <v>DAD, FATHER</v>
      </c>
      <c r="D77" s="9" t="str">
        <f>HYPERLINK("http://www.lifeprint.com/asl101/pages-signs/h/how-many.htm","HOW-MANY")</f>
        <v>HOW-MANY</v>
      </c>
      <c r="E77" s="10" t="str">
        <f>HYPERLINK("http://www.lifeprint.com/asl101/pages-signs/s/son.htm","SON")</f>
        <v>SON</v>
      </c>
      <c r="F77" s="14" t="str">
        <f>HYPERLINK("http://www.lifeprint.com/asl101/pages-signs/y/your.htm","YOUR, YOURS")</f>
        <v>YOUR, YOURS</v>
      </c>
      <c r="G77" s="15"/>
      <c r="H77" s="15"/>
      <c r="I77" s="15"/>
      <c r="J77" s="17"/>
      <c r="K77" s="17"/>
      <c r="L77" s="22"/>
    </row>
    <row r="78" spans="1:12" ht="34.5" customHeight="1">
      <c r="A78" s="12">
        <v>4</v>
      </c>
      <c r="B78" s="13" t="str">
        <f>HYPERLINK("http://www.lifeprint.com/asl101/pages-signs/04/who-hurt-your-feelings.htm","WHO HURT YOUR FEEL?")</f>
        <v>WHO HURT YOUR FEEL?</v>
      </c>
      <c r="C78" s="10" t="str">
        <f>HYPERLINK("http://www.lifeprint.com/asl101/pages-signs/f/feel.htm","FEEL")</f>
        <v>FEEL</v>
      </c>
      <c r="D78" s="10" t="str">
        <f>HYPERLINK("http://www.lifeprint.com/asl101/pages-signs/h/hurt.htm","HURT")</f>
        <v>HURT</v>
      </c>
      <c r="E78" s="9" t="str">
        <f>HYPERLINK("http://www.lifeprint.com/asl101/pages-signs/w/who.htm","WHO")</f>
        <v>WHO</v>
      </c>
      <c r="F78" s="14" t="str">
        <f>HYPERLINK("http://www.lifeprint.com/asl101/pages-signs/y/your.htm","YOUR, YOURS")</f>
        <v>YOUR, YOURS</v>
      </c>
      <c r="G78" s="15"/>
      <c r="H78" s="15"/>
      <c r="I78" s="15"/>
      <c r="J78" s="17"/>
      <c r="K78" s="17"/>
      <c r="L78" s="22"/>
    </row>
    <row r="79" spans="1:12" ht="34.5" customHeight="1">
      <c r="A79" s="12">
        <v>4</v>
      </c>
      <c r="B79" s="13" t="str">
        <f>HYPERLINK("http://www.lifeprint.com/asl101/pages-signs/04/learn-sign-need-me-help-you.htm","LEARN SIGN, NEED HELP YOU?")</f>
        <v>LEARN SIGN, NEED HELP YOU?</v>
      </c>
      <c r="C79" s="10" t="str">
        <f>HYPERLINK("http://www.lifeprint.com/asl101/pages-signs/h/help.htm","HELP")</f>
        <v>HELP</v>
      </c>
      <c r="D79" s="14" t="str">
        <f>HYPERLINK("http://www.lifeprint.com/asl101/pages-signs/l/learn.htm","LEARN")</f>
        <v>LEARN</v>
      </c>
      <c r="E79" s="9" t="str">
        <f>HYPERLINK("http://www.lifeprint.com/asl101/pages-signs/n/need.htm","NEED, MUST, SHOULD")</f>
        <v>NEED, MUST, SHOULD</v>
      </c>
      <c r="F79" s="14" t="str">
        <f>HYPERLINK("http://www.lifeprint.com/asl101/pages-signs/s/sign.htm","SIGN")</f>
        <v>SIGN</v>
      </c>
      <c r="G79" s="14" t="str">
        <f>HYPERLINK("http://www.lifeprint.com/asl101/pages-layout/indexing.htm","YOU")</f>
        <v>YOU</v>
      </c>
      <c r="H79" s="15"/>
      <c r="I79" s="15"/>
      <c r="J79" s="17"/>
      <c r="K79" s="17"/>
      <c r="L79" s="22"/>
    </row>
    <row r="80" spans="1:12" ht="34.5" customHeight="1">
      <c r="A80" s="12">
        <v>4</v>
      </c>
      <c r="B80" s="13" t="str">
        <f>HYPERLINK("http://www.lifeprint.com/asl101/pages-signs/04/you-want-stop-learning-sign.htm","YOU WANT STOP LEARN SIGN?")</f>
        <v>YOU WANT STOP LEARN SIGN?</v>
      </c>
      <c r="C80" s="14" t="str">
        <f>HYPERLINK("http://www.lifeprint.com/asl101/pages-signs/l/learn.htm","LEARN")</f>
        <v>LEARN</v>
      </c>
      <c r="D80" s="14" t="str">
        <f>HYPERLINK("http://www.lifeprint.com/asl101/pages-signs/s/sign.htm","SIGN")</f>
        <v>SIGN</v>
      </c>
      <c r="E80" s="10" t="str">
        <f>HYPERLINK("http://www.lifeprint.com/asl101/pages-signs/s/stop.htm","STOP")</f>
        <v>STOP</v>
      </c>
      <c r="F80" s="9" t="str">
        <f>HYPERLINK("http://www.lifeprint.com/asl101/pages-signs/w/want.htm","WANT")</f>
        <v>WANT</v>
      </c>
      <c r="G80" s="14" t="str">
        <f>HYPERLINK("http://www.lifeprint.com/asl101/pages-layout/indexing.htm","YOU")</f>
        <v>YOU</v>
      </c>
      <c r="H80" s="15"/>
      <c r="I80" s="15"/>
      <c r="J80" s="17"/>
      <c r="K80" s="17"/>
      <c r="L80" s="22"/>
    </row>
    <row r="81" spans="1:12" ht="34.5" customHeight="1">
      <c r="A81" s="12">
        <v>4</v>
      </c>
      <c r="B81" s="13" t="str">
        <f>HYPERLINK("http://www.lifeprint.com/asl101/pages-signs/04/suppose-teacher-spell-slow-you-understand-him.htm","IF TEACHER SPELL SLOW, YOU UNDERSTAND HE?")</f>
        <v>IF TEACHER SPELL SLOW, YOU UNDERSTAND HE?</v>
      </c>
      <c r="C81" s="14" t="str">
        <f>HYPERLINK("http://www.lifeprint.com/asl101/pages-signs/h/he.htm","HE, SHE, IT")</f>
        <v>HE, SHE, IT</v>
      </c>
      <c r="D81" s="9" t="str">
        <f>HYPERLINK("http://www.lifeprint.com/asl101/pages-signs/i/idea.htm","IF, SUPPOSE")</f>
        <v>IF, SUPPOSE</v>
      </c>
      <c r="E81" s="9" t="str">
        <f>HYPERLINK("http://www.lifeprint.com/asl101/pages-signs/s/slow.htm","SLOW")</f>
        <v>SLOW</v>
      </c>
      <c r="F81" s="9" t="str">
        <f>HYPERLINK("http://www.lifeprint.com/asl101/pages-signs/s/spell.htm","SPELL, FINGERSPELL")</f>
        <v>SPELL, FINGERSPELL</v>
      </c>
      <c r="G81" s="14" t="str">
        <f>HYPERLINK("http://www.lifeprint.com/asl101/pages-signs/t/teacher.htm","TEACHER")</f>
        <v>TEACHER</v>
      </c>
      <c r="H81" s="9" t="str">
        <f>HYPERLINK("http://www.lifeprint.com/asl101/pages-signs/u/understand.htm","UNDERSTAND")</f>
        <v>UNDERSTAND</v>
      </c>
      <c r="I81" s="14" t="str">
        <f>HYPERLINK("http://www.lifeprint.com/asl101/pages-layout/indexing.htm","YOU")</f>
        <v>YOU</v>
      </c>
      <c r="J81" s="17"/>
      <c r="K81" s="17"/>
      <c r="L81" s="22"/>
    </row>
    <row r="82" spans="1:12" ht="34.5" customHeight="1">
      <c r="A82" s="12">
        <v>5</v>
      </c>
      <c r="B82" s="13" t="str">
        <f>HYPERLINK("http://www.lifeprint.com/asl101/pages-signs/05/watch-who-give-you.htm","WRISTWATCH, WHO GIVE-you?")</f>
        <v>WRISTWATCH, WHO GIVE-you?</v>
      </c>
      <c r="C82" s="10" t="str">
        <f>HYPERLINK("http://www.lifeprint.com/asl101/pages-signs/g/give.htm","GIVE, GIVE-you")</f>
        <v>GIVE, GIVE-you</v>
      </c>
      <c r="D82" s="9" t="str">
        <f>HYPERLINK("http://www.lifeprint.com/asl101/pages-signs/w/who.htm","WHO")</f>
        <v>WHO</v>
      </c>
      <c r="E82" s="13" t="str">
        <f>HYPERLINK("http://www.lifeprint.com/asl101/pages-signs/w/wristwatch.htm","WATCH, WRISTWATCH")</f>
        <v>WATCH, WRISTWATCH</v>
      </c>
      <c r="F82" s="15"/>
      <c r="G82" s="15"/>
      <c r="H82" s="15"/>
      <c r="I82" s="15"/>
      <c r="J82" s="17"/>
      <c r="K82" s="17"/>
      <c r="L82" s="22"/>
    </row>
    <row r="83" spans="1:12" ht="34.5" customHeight="1">
      <c r="A83" s="12">
        <v>5</v>
      </c>
      <c r="B83" s="13" t="str">
        <f>HYPERLINK("http://www.lifeprint.com/asl101/pages-signs/05/bob-sit-where.htm","B-O-B SIT WHERE?")</f>
        <v>B-O-B SIT WHERE?</v>
      </c>
      <c r="C83" s="16" t="s">
        <v>23</v>
      </c>
      <c r="D83" s="10" t="str">
        <f>HYPERLINK("http://www.lifeprint.com/asl101/pages-signs/s/sit.htm","SIT")</f>
        <v>SIT</v>
      </c>
      <c r="E83" s="9" t="str">
        <f>HYPERLINK("http://www.lifeprint.com/asl101/pages-signs/w/where","WHERE")</f>
        <v>WHERE</v>
      </c>
      <c r="F83" s="15"/>
      <c r="G83" s="15"/>
      <c r="H83" s="15"/>
      <c r="I83" s="15"/>
      <c r="J83" s="17"/>
      <c r="K83" s="17"/>
      <c r="L83" s="22"/>
    </row>
    <row r="84" spans="1:12" ht="34.5" customHeight="1">
      <c r="A84" s="12">
        <v>5</v>
      </c>
      <c r="B84" s="13" t="str">
        <f>HYPERLINK("http://www.lifeprint.com/asl101/pages-signs/05/how-you-feel.htm","HOW YOU FEEL?")</f>
        <v>HOW YOU FEEL?</v>
      </c>
      <c r="C84" s="10" t="str">
        <f>HYPERLINK("http://www.lifeprint.com/asl101/pages-signs/f/feel.htm","FEEL")</f>
        <v>FEEL</v>
      </c>
      <c r="D84" s="9" t="str">
        <f>HYPERLINK("http://www.lifeprint.com/asl101/pages-signs/h/how.htm","HOW")</f>
        <v>HOW</v>
      </c>
      <c r="E84" s="14" t="str">
        <f>HYPERLINK("http://www.lifeprint.com/asl101/pages-layout/indexing.htm","YOU")</f>
        <v>YOU</v>
      </c>
      <c r="F84" s="15"/>
      <c r="G84" s="15"/>
      <c r="H84" s="15"/>
      <c r="I84" s="15"/>
      <c r="J84" s="17"/>
      <c r="K84" s="17"/>
      <c r="L84" s="22"/>
    </row>
    <row r="85" spans="1:12" ht="34.5" customHeight="1">
      <c r="A85" s="12">
        <v>5</v>
      </c>
      <c r="B85" s="13" t="str">
        <f>HYPERLINK("http://www.lifeprint.com/asl101/pages-signs/05/you-understand-he.htm","YOU UNDERSTAND HE?")</f>
        <v>YOU UNDERSTAND HE?</v>
      </c>
      <c r="C85" s="14" t="str">
        <f>HYPERLINK("http://www.lifeprint.com/asl101/pages-signs/h/he.htm","HE, SHE, IT")</f>
        <v>HE, SHE, IT</v>
      </c>
      <c r="D85" s="9" t="str">
        <f>HYPERLINK("http://www.lifeprint.com/asl101/pages-signs/u/understand.htm","UNDERSTAND")</f>
        <v>UNDERSTAND</v>
      </c>
      <c r="E85" s="14" t="str">
        <f>HYPERLINK("http://www.lifeprint.com/asl101/pages-layout/indexing.htm","YOU")</f>
        <v>YOU</v>
      </c>
      <c r="F85" s="15"/>
      <c r="G85" s="15"/>
      <c r="H85" s="15"/>
      <c r="I85" s="15"/>
      <c r="J85" s="17"/>
      <c r="K85" s="17"/>
      <c r="L85" s="22"/>
    </row>
    <row r="86" spans="1:12" ht="34.5" customHeight="1">
      <c r="A86" s="12">
        <v>5</v>
      </c>
      <c r="B86" s="13" t="str">
        <f>HYPERLINK("http://www.lifeprint.com/asl101/pages-signs/05/your-mom-what-do.htm","YOUR MOM what-DO?")</f>
        <v>YOUR MOM what-DO?</v>
      </c>
      <c r="C86" s="9" t="str">
        <f>HYPERLINK("http://www.lifeprint.com/asl101/pages-signs/m/mom.htm","MOM, MOTHER")</f>
        <v>MOM, MOTHER</v>
      </c>
      <c r="D86" s="10" t="str">
        <f>HYPERLINK("http://www.lifeprint.com/asl101/pages-signs/d/do-do.htm","what-DO, DO-what?")</f>
        <v>what-DO, DO-what?</v>
      </c>
      <c r="E86" s="14" t="str">
        <f>HYPERLINK("http://www.lifeprint.com/asl101/pages-signs/y/your.htm","YOUR, YOURS")</f>
        <v>YOUR, YOURS</v>
      </c>
      <c r="F86" s="15"/>
      <c r="G86" s="15"/>
      <c r="H86" s="15"/>
      <c r="I86" s="15"/>
      <c r="J86" s="17"/>
      <c r="K86" s="17"/>
      <c r="L86" s="22"/>
    </row>
    <row r="87" spans="1:12" ht="34.5" customHeight="1">
      <c r="A87" s="12">
        <v>5</v>
      </c>
      <c r="B87" s="13" t="str">
        <f>HYPERLINK("http://www.lifeprint.com/asl101/pages-signs/05/your-home-where.htm","YOUR HOME, WHERE?")</f>
        <v>YOUR HOME, WHERE?</v>
      </c>
      <c r="C87" s="10" t="str">
        <f>HYPERLINK("http://www.lifeprint.com/asl101/pages-signs/h/home.htm","HOME")</f>
        <v>HOME</v>
      </c>
      <c r="D87" s="9" t="str">
        <f>HYPERLINK("http://www.lifeprint.com/asl101/pages-signs/w/where","WHERE")</f>
        <v>WHERE</v>
      </c>
      <c r="E87" s="14" t="str">
        <f>HYPERLINK("http://www.lifeprint.com/asl101/pages-signs/y/your.htm","YOUR, YOURS")</f>
        <v>YOUR, YOURS</v>
      </c>
      <c r="F87" s="15"/>
      <c r="G87" s="15"/>
      <c r="H87" s="15"/>
      <c r="I87" s="15"/>
      <c r="J87" s="17"/>
      <c r="K87" s="17"/>
      <c r="L87" s="22"/>
    </row>
    <row r="88" spans="1:12" ht="34.5" customHeight="1">
      <c r="A88" s="12">
        <v>5</v>
      </c>
      <c r="B88" s="13" t="str">
        <f>HYPERLINK("http://www.lifeprint.com/asl101/pages-signs/05/how-you-come-here.htm","YOU COME HERE HOW?")</f>
        <v>YOU COME HERE HOW?</v>
      </c>
      <c r="C88" s="10" t="str">
        <f>HYPERLINK("http://www.lifeprint.com/asl101/pages-signs/c/come.htm","COME")</f>
        <v>COME</v>
      </c>
      <c r="D88" s="10" t="str">
        <f>HYPERLINK("http://www.lifeprint.com/asl101/pages-signs/h/here.htm","HERE")</f>
        <v>HERE</v>
      </c>
      <c r="E88" s="9" t="str">
        <f>HYPERLINK("http://www.lifeprint.com/asl101/pages-signs/h/how.htm","HOW")</f>
        <v>HOW</v>
      </c>
      <c r="F88" s="14" t="str">
        <f aca="true" t="shared" si="3" ref="F88:F93">HYPERLINK("http://www.lifeprint.com/asl101/pages-layout/indexing.htm","YOU")</f>
        <v>YOU</v>
      </c>
      <c r="G88" s="15"/>
      <c r="H88" s="15"/>
      <c r="I88" s="15"/>
      <c r="J88" s="17"/>
      <c r="K88" s="17"/>
      <c r="L88" s="22"/>
    </row>
    <row r="89" spans="1:12" ht="34.5" customHeight="1">
      <c r="A89" s="12">
        <v>5</v>
      </c>
      <c r="B89" s="13" t="str">
        <f>HYPERLINK("http://www.lifeprint.com/asl101/pages-signs/05/you-need-to-go-to-the-doctor.htm","YOU NEED GO DOCTOR?")</f>
        <v>YOU NEED GO DOCTOR?</v>
      </c>
      <c r="C89" s="9" t="str">
        <f>HYPERLINK("http://www.lifeprint.com/asl101/pages-signs/d/doctor.htm","DOCTOR")</f>
        <v>DOCTOR</v>
      </c>
      <c r="D89" s="10" t="str">
        <f>HYPERLINK("http://www.lifeprint.com/asl101/pages-signs/g/go.htm","GO")</f>
        <v>GO</v>
      </c>
      <c r="E89" s="9" t="str">
        <f>HYPERLINK("http://www.lifeprint.com/asl101/pages-signs/n/need.htm","NEED, MUST, SHOULD")</f>
        <v>NEED, MUST, SHOULD</v>
      </c>
      <c r="F89" s="14" t="str">
        <f t="shared" si="3"/>
        <v>YOU</v>
      </c>
      <c r="G89" s="15"/>
      <c r="H89" s="15"/>
      <c r="I89" s="15"/>
      <c r="J89" s="17"/>
      <c r="K89" s="17"/>
      <c r="L89" s="22"/>
    </row>
    <row r="90" spans="1:12" ht="34.5" customHeight="1">
      <c r="A90" s="12">
        <v>5</v>
      </c>
      <c r="B90" s="13" t="str">
        <f>HYPERLINK("http://www.lifeprint.com/asl101/pages-signs/05/play-you-like-to-do-what.htm","PLAY, YOU LIKE what-DO?")</f>
        <v>PLAY, YOU LIKE what-DO?</v>
      </c>
      <c r="C90" s="14" t="str">
        <f>HYPERLINK("http://www.lifeprint.com/asl101/pages-signs/l/like.htm","LIKE (emotion)")</f>
        <v>LIKE (emotion)</v>
      </c>
      <c r="D90" s="10" t="str">
        <f>HYPERLINK("http://www.lifeprint.com/asl101/pages-signs/p/play.htm","PLAY")</f>
        <v>PLAY</v>
      </c>
      <c r="E90" s="9" t="str">
        <f>HYPERLINK("http://www.lifeprint.com/asl101/pages-signs/d/do-do.htm","what-DO, DO-what")</f>
        <v>what-DO, DO-what</v>
      </c>
      <c r="F90" s="14" t="str">
        <f t="shared" si="3"/>
        <v>YOU</v>
      </c>
      <c r="G90" s="15"/>
      <c r="H90" s="15"/>
      <c r="I90" s="15"/>
      <c r="J90" s="17"/>
      <c r="K90" s="17"/>
      <c r="L90" s="22"/>
    </row>
    <row r="91" spans="1:12" ht="34.5" customHeight="1">
      <c r="A91" s="12">
        <v>5</v>
      </c>
      <c r="B91" s="13" t="str">
        <f>HYPERLINK("http://www.lifeprint.com/asl101/pages-signs/05/you-want-go-where.htm","YOU WANT GO WHERE?")</f>
        <v>YOU WANT GO WHERE?</v>
      </c>
      <c r="C91" s="10" t="str">
        <f>HYPERLINK("http://www.lifeprint.com/asl101/pages-signs/g/go.htm","GO")</f>
        <v>GO</v>
      </c>
      <c r="D91" s="9" t="str">
        <f>HYPERLINK("http://www.lifeprint.com/asl101/pages-signs/w/want.htm","WANT")</f>
        <v>WANT</v>
      </c>
      <c r="E91" s="9" t="str">
        <f>HYPERLINK("http://www.lifeprint.com/asl101/pages-signs/w/where","WHERE")</f>
        <v>WHERE</v>
      </c>
      <c r="F91" s="14" t="str">
        <f t="shared" si="3"/>
        <v>YOU</v>
      </c>
      <c r="G91" s="15"/>
      <c r="H91" s="15"/>
      <c r="I91" s="15"/>
      <c r="J91" s="17"/>
      <c r="K91" s="17"/>
      <c r="L91" s="22"/>
    </row>
    <row r="92" spans="1:12" ht="34.5" customHeight="1">
      <c r="A92" s="12">
        <v>5</v>
      </c>
      <c r="B92" s="13" t="str">
        <f>HYPERLINK("http://www.lifeprint.com/asl101/pages-signs/05/can-you-drive.htm","CAN YOU DRIVE YOU?")</f>
        <v>CAN YOU DRIVE YOU?</v>
      </c>
      <c r="C92" s="9" t="str">
        <f>HYPERLINK("http://www.lifeprint.com/asl101/pages-signs/c/can.htm","CAN, ABLE")</f>
        <v>CAN, ABLE</v>
      </c>
      <c r="D92" s="10" t="str">
        <f>HYPERLINK("http://www.lifeprint.com/asl101/pages-signs/c/cardrive.htm","DRIVE")</f>
        <v>DRIVE</v>
      </c>
      <c r="E92" s="14" t="str">
        <f>HYPERLINK("http://www.lifeprint.com/asl101/pages-layout/indexing.htm","YOU")</f>
        <v>YOU</v>
      </c>
      <c r="F92" s="14" t="str">
        <f t="shared" si="3"/>
        <v>YOU</v>
      </c>
      <c r="G92" s="15"/>
      <c r="H92" s="15"/>
      <c r="I92" s="15"/>
      <c r="J92" s="17"/>
      <c r="K92" s="17"/>
      <c r="L92" s="22"/>
    </row>
    <row r="93" spans="1:12" ht="34.5" customHeight="1">
      <c r="A93" s="12">
        <v>5</v>
      </c>
      <c r="B93" s="13" t="str">
        <f>HYPERLINK("http://www.lifeprint.com/asl101/pages-signs/05/you-walk-school-you.htm","YOU WALK SCHOOL YOU?")</f>
        <v>YOU WALK SCHOOL YOU?</v>
      </c>
      <c r="C93" s="10" t="str">
        <f>HYPERLINK("http://www.lifeprint.com/asl101/pages-signs/s/school.htm","SCHOOL")</f>
        <v>SCHOOL</v>
      </c>
      <c r="D93" s="10" t="str">
        <f>HYPERLINK("http://www.lifeprint.com/asl101/pages-signs/w/walk.htm","WALK")</f>
        <v>WALK</v>
      </c>
      <c r="E93" s="14" t="str">
        <f>HYPERLINK("http://www.lifeprint.com/asl101/pages-layout/indexing.htm","YOU")</f>
        <v>YOU</v>
      </c>
      <c r="F93" s="14" t="str">
        <f t="shared" si="3"/>
        <v>YOU</v>
      </c>
      <c r="G93" s="15"/>
      <c r="H93" s="15"/>
      <c r="I93" s="15"/>
      <c r="J93" s="17"/>
      <c r="K93" s="17"/>
      <c r="L93" s="22"/>
    </row>
    <row r="94" spans="1:12" ht="34.5" customHeight="1">
      <c r="A94" s="12">
        <v>5</v>
      </c>
      <c r="B94" s="13" t="str">
        <f>HYPERLINK("http://www.lifeprint.com/asl101/pages-signs/05/your-computer-have-webcam.htm","YOUR COMPUTER HAVE WEB-CAM?")</f>
        <v>YOUR COMPUTER HAVE WEB-CAM?</v>
      </c>
      <c r="C94" s="10" t="str">
        <f>HYPERLINK("http://www.lifeprint.com/asl101/pages-signs/c/computer.htm","COMPUTER")</f>
        <v>COMPUTER</v>
      </c>
      <c r="D94" s="9" t="str">
        <f>HYPERLINK("http://www.lifeprint.com/asl101/pages-signs/h/have.htm","HAVE")</f>
        <v>HAVE</v>
      </c>
      <c r="E94" s="10" t="str">
        <f>HYPERLINK("http://www.lifeprint.com/asl101/pages-signs/w/webcam.htm","WEB-CAM")</f>
        <v>WEB-CAM</v>
      </c>
      <c r="F94" s="14" t="str">
        <f>HYPERLINK("http://www.lifeprint.com/asl101/pages-signs/y/your.htm","YOUR, YOURS")</f>
        <v>YOUR, YOURS</v>
      </c>
      <c r="G94" s="15"/>
      <c r="H94" s="15"/>
      <c r="I94" s="15"/>
      <c r="J94" s="17"/>
      <c r="K94" s="17"/>
      <c r="L94" s="22"/>
    </row>
    <row r="95" spans="1:12" ht="34.5" customHeight="1">
      <c r="A95" s="12">
        <v>5</v>
      </c>
      <c r="B95" s="13" t="str">
        <f>HYPERLINK("http://www.lifeprint.com/asl101/pages-signs/05/your-email-address-what.htm","YOUR EMAIL ADDRESS, WHAT?")</f>
        <v>YOUR EMAIL ADDRESS, WHAT?</v>
      </c>
      <c r="C95" s="10" t="str">
        <f>HYPERLINK("http://www.lifeprint.com/asl101/pages-signs/e/email.htm","EMAIL")</f>
        <v>EMAIL</v>
      </c>
      <c r="D95" s="13" t="str">
        <f>HYPERLINK("http://www.lifeprint.com/asl101/pages-signs/l/live.htm","LIFE, LIVE, ADDRESS")</f>
        <v>LIFE, LIVE, ADDRESS</v>
      </c>
      <c r="E95" s="9" t="str">
        <f>HYPERLINK("http://www.lifeprint.com/asl101/pages-signs/w/what.htm","WHAT, HUH?")</f>
        <v>WHAT, HUH?</v>
      </c>
      <c r="F95" s="14" t="str">
        <f>HYPERLINK("http://www.lifeprint.com/asl101/pages-signs/y/your.htm","YOUR, YOURS")</f>
        <v>YOUR, YOURS</v>
      </c>
      <c r="G95" s="15"/>
      <c r="H95" s="15"/>
      <c r="I95" s="15"/>
      <c r="J95" s="17"/>
      <c r="K95" s="17"/>
      <c r="L95" s="22"/>
    </row>
    <row r="96" spans="1:12" ht="34.5" customHeight="1">
      <c r="A96" s="12">
        <v>5</v>
      </c>
      <c r="B96" s="13" t="str">
        <f>HYPERLINK("http://www.lifeprint.com/asl101/pages-signs/05/movie-your-favorite-what.htm","MOVIE, YOUR FAVORITE WHAT?")</f>
        <v>MOVIE, YOUR FAVORITE WHAT?</v>
      </c>
      <c r="C96" s="10" t="str">
        <f>HYPERLINK("http://www.lifeprint.com/asl101/pages-signs/m/movie.htm","MOVIE")</f>
        <v>MOVIE</v>
      </c>
      <c r="D96" s="9" t="str">
        <f>HYPERLINK("http://www.lifeprint.com/asl101/pages-signs/f/favorite.htm","PREFER, FAVORITE")</f>
        <v>PREFER, FAVORITE</v>
      </c>
      <c r="E96" s="9" t="str">
        <f>HYPERLINK("http://www.lifeprint.com/asl101/pages-signs/w/what.htm","WHAT, HUH?")</f>
        <v>WHAT, HUH?</v>
      </c>
      <c r="F96" s="14" t="str">
        <f>HYPERLINK("http://www.lifeprint.com/asl101/pages-signs/y/your.htm","YOUR, YOURS")</f>
        <v>YOUR, YOURS</v>
      </c>
      <c r="G96" s="15"/>
      <c r="H96" s="15"/>
      <c r="I96" s="15"/>
      <c r="J96" s="17"/>
      <c r="K96" s="17"/>
      <c r="L96" s="22"/>
    </row>
    <row r="97" spans="1:12" ht="34.5" customHeight="1">
      <c r="A97" s="12">
        <v>5</v>
      </c>
      <c r="B97" s="13" t="str">
        <f>HYPERLINK("http://www.lifeprint.com/asl101/pages-signs/05/your-favorite-store-what.htm","YOUR FAVORITE STORE, WHAT?")</f>
        <v>YOUR FAVORITE STORE, WHAT?</v>
      </c>
      <c r="C97" s="9" t="str">
        <f>HYPERLINK("http://www.lifeprint.com/asl101/pages-signs/f/favorite.htm","PREFER, FAVORITE")</f>
        <v>PREFER, FAVORITE</v>
      </c>
      <c r="D97" s="13" t="str">
        <f>HYPERLINK("http://www.lifeprint.com/asl101/pages-signs/s/store.htm","STORE, SELL")</f>
        <v>STORE, SELL</v>
      </c>
      <c r="E97" s="9" t="str">
        <f>HYPERLINK("http://www.lifeprint.com/asl101/pages-signs/w/what.htm","WHAT, HUH?")</f>
        <v>WHAT, HUH?</v>
      </c>
      <c r="F97" s="14" t="str">
        <f>HYPERLINK("http://www.lifeprint.com/asl101/pages-signs/y/your.htm","YOUR, YOURS")</f>
        <v>YOUR, YOURS</v>
      </c>
      <c r="G97" s="15"/>
      <c r="H97" s="15"/>
      <c r="I97" s="15"/>
      <c r="J97" s="17"/>
      <c r="K97" s="17"/>
      <c r="L97" s="22"/>
    </row>
    <row r="98" spans="1:12" ht="34.5" customHeight="1">
      <c r="A98" s="12">
        <v>5</v>
      </c>
      <c r="B98" s="13" t="str">
        <f>HYPERLINK("http://www.lifeprint.com/asl101/pages-signs/05/you-drive-here-from-home.htm","YOU DRIVE HERE FROM HOME?")</f>
        <v>YOU DRIVE HERE FROM HOME?</v>
      </c>
      <c r="C98" s="10" t="str">
        <f>HYPERLINK("http://www.lifeprint.com/asl101/pages-signs/c/cardrive.htm","DRIVE")</f>
        <v>DRIVE</v>
      </c>
      <c r="D98" s="9" t="str">
        <f>HYPERLINK("http://www.lifeprint.com/asl101/pages-signs/f/from.htm","FROM")</f>
        <v>FROM</v>
      </c>
      <c r="E98" s="10" t="str">
        <f>HYPERLINK("http://www.lifeprint.com/asl101/pages-signs/h/here.htm","HERE")</f>
        <v>HERE</v>
      </c>
      <c r="F98" s="10" t="str">
        <f>HYPERLINK("http://www.lifeprint.com/asl101/pages-signs/h/home.htm","HOME")</f>
        <v>HOME</v>
      </c>
      <c r="G98" s="14" t="str">
        <f>HYPERLINK("http://www.lifeprint.com/asl101/pages-layout/indexing.htm","YOU")</f>
        <v>YOU</v>
      </c>
      <c r="H98" s="15"/>
      <c r="I98" s="15"/>
      <c r="J98" s="17"/>
      <c r="K98" s="17"/>
      <c r="L98" s="22"/>
    </row>
    <row r="99" spans="1:12" ht="34.5" customHeight="1">
      <c r="A99" s="12">
        <v>5</v>
      </c>
      <c r="B99" s="13" t="str">
        <f>HYPERLINK("http://www.lifeprint.com/asl101/pages-signs/05/sign-with-friend-you-like.htm","SIGN WITH FRIEND, YOU LIKE?")</f>
        <v>SIGN WITH FRIEND, YOU LIKE?</v>
      </c>
      <c r="C99" s="9" t="str">
        <f>HYPERLINK("http://www.lifeprint.com/asl101/pages-signs/f/friend.htm","FRIEND")</f>
        <v>FRIEND</v>
      </c>
      <c r="D99" s="14" t="str">
        <f>HYPERLINK("http://www.lifeprint.com/asl101/pages-signs/l/like.htm","LIKE (emotion)")</f>
        <v>LIKE (emotion)</v>
      </c>
      <c r="E99" s="24" t="str">
        <f>HYPERLINK("http://www.lifeprint.com/asl101/pages-signs/s/sign.htm","SIGN")</f>
        <v>SIGN</v>
      </c>
      <c r="F99" s="10" t="str">
        <f>HYPERLINK("http://www.lifeprint.com/asl101/pages-signs/w/with.htm","WITH")</f>
        <v>WITH</v>
      </c>
      <c r="G99" s="14" t="str">
        <f>HYPERLINK("http://www.lifeprint.com/asl101/pages-layout/indexing.htm","YOU")</f>
        <v>YOU</v>
      </c>
      <c r="H99" s="15"/>
      <c r="I99" s="15"/>
      <c r="J99" s="17"/>
      <c r="K99" s="17"/>
      <c r="L99" s="22"/>
    </row>
    <row r="100" spans="1:12" ht="34.5" customHeight="1">
      <c r="A100" s="12">
        <v>5</v>
      </c>
      <c r="B100" s="13" t="str">
        <f>HYPERLINK("http://www.lifeprint.com/asl101/pages-signs/05/you-like-sign-with-who.htm","YOU LIKE SIGN WITH WHO?")</f>
        <v>YOU LIKE SIGN WITH WHO?</v>
      </c>
      <c r="C100" s="14" t="str">
        <f>HYPERLINK("http://www.lifeprint.com/asl101/pages-signs/l/like.htm","LIKE (emotion)")</f>
        <v>LIKE (emotion)</v>
      </c>
      <c r="D100" s="14" t="str">
        <f>HYPERLINK("http://www.lifeprint.com/asl101/pages-signs/s/sign.htm","SIGN")</f>
        <v>SIGN</v>
      </c>
      <c r="E100" s="9" t="str">
        <f>HYPERLINK("http://www.lifeprint.com/asl101/pages-signs/w/who.htm","WHO")</f>
        <v>WHO</v>
      </c>
      <c r="F100" s="10" t="str">
        <f>HYPERLINK("http://www.lifeprint.com/asl101/pages-signs/w/with.htm","WITH")</f>
        <v>WITH</v>
      </c>
      <c r="G100" s="14" t="str">
        <f>HYPERLINK("http://www.lifeprint.com/asl101/pages-layout/indexing.htm","YOU")</f>
        <v>YOU</v>
      </c>
      <c r="H100" s="15"/>
      <c r="I100" s="15"/>
      <c r="J100" s="17"/>
      <c r="K100" s="17"/>
      <c r="L100" s="22"/>
    </row>
    <row r="101" spans="1:12" ht="34.5" customHeight="1">
      <c r="A101" s="12">
        <v>5</v>
      </c>
      <c r="B101" s="13" t="str">
        <f>HYPERLINK("http://www.lifeprint.com/asl101/pages-signs/05/internet-site-your-favorite-what.htm","INTERNET S-I-T-E YOUR FAVORITE WHAT?")</f>
        <v>INTERNET S-I-T-E YOUR FAVORITE WHAT?</v>
      </c>
      <c r="C101" s="10" t="str">
        <f>HYPERLINK("http://www.lifeprint.com/asl101/pages-signs/i/internet.htm","INTERNET")</f>
        <v>INTERNET</v>
      </c>
      <c r="D101" s="9" t="str">
        <f>HYPERLINK("http://www.lifeprint.com/asl101/pages-signs/f/favorite.htm","PREFER, FAVORITE")</f>
        <v>PREFER, FAVORITE</v>
      </c>
      <c r="E101" s="16" t="s">
        <v>22</v>
      </c>
      <c r="F101" s="9" t="str">
        <f>HYPERLINK("http://www.lifeprint.com/asl101/pages-signs/w/what.htm","WHAT, HUH?")</f>
        <v>WHAT, HUH?</v>
      </c>
      <c r="G101" s="14" t="str">
        <f>HYPERLINK("http://www.lifeprint.com/asl101/pages-signs/y/your.htm","YOUR, YOURS")</f>
        <v>YOUR, YOURS</v>
      </c>
      <c r="H101" s="15"/>
      <c r="I101" s="15"/>
      <c r="J101" s="17"/>
      <c r="K101" s="17"/>
      <c r="L101" s="22"/>
    </row>
    <row r="102" spans="1:12" ht="34.5" customHeight="1">
      <c r="A102" s="12">
        <v>6</v>
      </c>
      <c r="B102" s="13" t="str">
        <f>HYPERLINK("http://www.lifeprint.com/asl101/pages-signs/06/how-old-you.html","OLD YOU?")</f>
        <v>OLD YOU?</v>
      </c>
      <c r="C102" s="13" t="str">
        <f>HYPERLINK("http://www.lifeprint.com/asl101/pages-signs/o/old.htm","OLD, AGE")</f>
        <v>OLD, AGE</v>
      </c>
      <c r="D102" s="14" t="str">
        <f>HYPERLINK("http://www.lifeprint.com/asl101/pages-layout/indexing.htm","YOU")</f>
        <v>YOU</v>
      </c>
      <c r="E102" s="15"/>
      <c r="F102" s="15"/>
      <c r="G102" s="15"/>
      <c r="H102" s="15"/>
      <c r="I102" s="15"/>
      <c r="J102" s="17"/>
      <c r="K102" s="17"/>
      <c r="L102" s="22"/>
    </row>
    <row r="103" spans="1:12" ht="34.5" customHeight="1">
      <c r="A103" s="12">
        <v>6</v>
      </c>
      <c r="B103" s="13" t="str">
        <f>HYPERLINK("http://www.lifeprint.com/asl101/pages-signs/06/how-sign-wait.html","HOW SIGN W-A-I-T?")</f>
        <v>HOW SIGN W-A-I-T?</v>
      </c>
      <c r="C103" s="9" t="str">
        <f>HYPERLINK("http://www.lifeprint.com/asl101/pages-signs/h/how.htm","HOW")</f>
        <v>HOW</v>
      </c>
      <c r="D103" s="14" t="str">
        <f>HYPERLINK("http://www.lifeprint.com/asl101/pages-signs/s/sign.htm","SIGN")</f>
        <v>SIGN</v>
      </c>
      <c r="E103" s="10" t="str">
        <f>HYPERLINK("http://www.lifeprint.com/asl101/pages-signs/w/wait.htm","WAIT")</f>
        <v>WAIT</v>
      </c>
      <c r="F103" s="15"/>
      <c r="G103" s="15"/>
      <c r="H103" s="15"/>
      <c r="I103" s="15"/>
      <c r="J103" s="17"/>
      <c r="K103" s="17"/>
      <c r="L103" s="22"/>
    </row>
    <row r="104" spans="1:12" ht="34.5" customHeight="1">
      <c r="A104" s="12">
        <v>6</v>
      </c>
      <c r="B104" s="13" t="str">
        <f>HYPERLINK("http://www.lifeprint.com/asl101/pages-signs/06/you-draw-well2.html","YOU DRAW GOOD?")</f>
        <v>YOU DRAW GOOD?</v>
      </c>
      <c r="C104" s="10" t="str">
        <f>HYPERLINK("http://www.lifeprint.com/asl101/pages-signs/d/draw.htm","DRAW, ART")</f>
        <v>DRAW, ART</v>
      </c>
      <c r="D104" s="10" t="str">
        <f>HYPERLINK("http://www.lifeprint.com/asl101/pages-signs/g/good.htm","GOOD")</f>
        <v>GOOD</v>
      </c>
      <c r="E104" s="14" t="str">
        <f>HYPERLINK("http://www.lifeprint.com/asl101/pages-layout/indexing.htm","YOU")</f>
        <v>YOU</v>
      </c>
      <c r="F104" s="15"/>
      <c r="G104" s="15"/>
      <c r="H104" s="15"/>
      <c r="I104" s="15"/>
      <c r="J104" s="17"/>
      <c r="K104" s="17"/>
      <c r="L104" s="22"/>
    </row>
    <row r="105" spans="1:12" ht="34.5" customHeight="1">
      <c r="A105" s="12">
        <v>6</v>
      </c>
      <c r="B105" s="13" t="str">
        <f>HYPERLINK("http://www.lifeprint.com/asl101/pages-signs/06/city-you-LIVE, ADDRESS.html","CITY YOU LIVE, ADDRESS?")</f>
        <v>CITY YOU LIVE, ADDRESS?</v>
      </c>
      <c r="C105" s="13" t="str">
        <f>HYPERLINK("http://www.lifeprint.com/asl101/pages-signs/c/city.htm","CITY, TOWN")</f>
        <v>CITY, TOWN</v>
      </c>
      <c r="D105" s="13" t="str">
        <f>HYPERLINK("http://www.lifeprint.com/asl101/pages-signs/l/live.htm","LIFE, LIVE, ADDRESS")</f>
        <v>LIFE, LIVE, ADDRESS</v>
      </c>
      <c r="E105" s="14" t="str">
        <f>HYPERLINK("http://www.lifeprint.com/asl101/pages-layout/indexing.htm","YOU")</f>
        <v>YOU</v>
      </c>
      <c r="F105" s="15"/>
      <c r="G105" s="15"/>
      <c r="H105" s="15"/>
      <c r="I105" s="15"/>
      <c r="J105" s="17"/>
      <c r="K105" s="17"/>
      <c r="L105" s="22"/>
    </row>
    <row r="106" spans="1:12" ht="34.5" customHeight="1">
      <c r="A106" s="12">
        <v>6</v>
      </c>
      <c r="B106" s="13" t="str">
        <f>HYPERLINK("http://www.lifeprint.com/asl101/pages-signs/06/you-move-to-here-when.html","YOU MOVE-here WHEN?")</f>
        <v>YOU MOVE-here WHEN?</v>
      </c>
      <c r="C106" s="10" t="str">
        <f>HYPERLINK("http://www.lifeprint.com/asl101/pages-signs/m/move.htm","MOVE")</f>
        <v>MOVE</v>
      </c>
      <c r="D106" s="10" t="str">
        <f>HYPERLINK("http://www.lifeprint.com/asl101/pages-signs/w/when.htm","WHEN")</f>
        <v>WHEN</v>
      </c>
      <c r="E106" s="14" t="str">
        <f>HYPERLINK("http://www.lifeprint.com/asl101/pages-layout/indexing.htm","YOU")</f>
        <v>YOU</v>
      </c>
      <c r="F106" s="15"/>
      <c r="G106" s="15"/>
      <c r="H106" s="15"/>
      <c r="I106" s="15"/>
      <c r="J106" s="17"/>
      <c r="K106" s="17"/>
      <c r="L106" s="22"/>
    </row>
    <row r="107" spans="1:12" ht="34.5" customHeight="1">
      <c r="A107" s="12">
        <v>6</v>
      </c>
      <c r="B107" s="13" t="str">
        <f>HYPERLINK("http://www.lifeprint.com/asl101/pages-signs/06/your-chair-green.html","YOUR CHAIR GREEN?")</f>
        <v>YOUR CHAIR GREEN?</v>
      </c>
      <c r="C107" s="10" t="str">
        <f>HYPERLINK("http://www.lifeprint.com/asl101/pages-signs/s/sit.htm","CHAIR")</f>
        <v>CHAIR</v>
      </c>
      <c r="D107" s="10" t="str">
        <f>HYPERLINK("http://www.lifeprint.com/asl101/pages-signs/g/green.htm","GREEN")</f>
        <v>GREEN</v>
      </c>
      <c r="E107" s="14" t="str">
        <f>HYPERLINK("http://www.lifeprint.com/asl101/pages-signs/y/your.htm","YOUR, YOURS")</f>
        <v>YOUR, YOURS</v>
      </c>
      <c r="F107" s="15"/>
      <c r="G107" s="15"/>
      <c r="H107" s="15"/>
      <c r="I107" s="15"/>
      <c r="J107" s="17"/>
      <c r="K107" s="17"/>
      <c r="L107" s="22"/>
    </row>
    <row r="108" spans="1:12" ht="34.5" customHeight="1">
      <c r="A108" s="12">
        <v>6</v>
      </c>
      <c r="B108" s="13" t="str">
        <f>HYPERLINK("http://www.lifeprint.com/asl101/pages-signs/06/your-parents-divorced.html","YOUR PARENTS DIVORCE?")</f>
        <v>YOUR PARENTS DIVORCE?</v>
      </c>
      <c r="C108" s="9" t="str">
        <f>HYPERLINK("http://www.lifeprint.com/asl101/pages-signs/d/divorce.htm","DIVORCE")</f>
        <v>DIVORCE</v>
      </c>
      <c r="D108" s="9" t="str">
        <f>HYPERLINK("http://www.lifeprint.com/asl101/pages-signs/p/parents.htm","PARENTS")</f>
        <v>PARENTS</v>
      </c>
      <c r="E108" s="14" t="str">
        <f>HYPERLINK("http://www.lifeprint.com/asl101/pages-signs/y/your.htm","YOUR, YOURS")</f>
        <v>YOUR, YOURS</v>
      </c>
      <c r="F108" s="15"/>
      <c r="G108" s="15"/>
      <c r="H108" s="15"/>
      <c r="I108" s="15"/>
      <c r="J108" s="17"/>
      <c r="K108" s="17"/>
      <c r="L108" s="22"/>
    </row>
    <row r="109" spans="1:12" ht="34.5" customHeight="1">
      <c r="A109" s="12">
        <v>6</v>
      </c>
      <c r="B109" s="13" t="str">
        <f>HYPERLINK("http://www.lifeprint.com/asl101/pages-signs/06/you-like-color-brown.html","YOU LIKE COLOR BROWN?")</f>
        <v>YOU LIKE COLOR BROWN?</v>
      </c>
      <c r="C109" s="10" t="str">
        <f>HYPERLINK("http://www.lifeprint.com/asl101/pages-signs/b/brown.htm","BROWN")</f>
        <v>BROWN</v>
      </c>
      <c r="D109" s="10" t="str">
        <f>HYPERLINK("http://www.lifeprint.com/asl101/pages-signs/c/color.htm","COLOR")</f>
        <v>COLOR</v>
      </c>
      <c r="E109" s="14" t="str">
        <f>HYPERLINK("http://www.lifeprint.com/asl101/pages-signs/l/like.htm","LIKE (emotion)")</f>
        <v>LIKE (emotion)</v>
      </c>
      <c r="F109" s="14" t="str">
        <f>HYPERLINK("http://www.lifeprint.com/asl101/pages-layout/indexing.htm","YOU")</f>
        <v>YOU</v>
      </c>
      <c r="G109" s="15"/>
      <c r="H109" s="15"/>
      <c r="I109" s="15"/>
      <c r="J109" s="17"/>
      <c r="K109" s="17"/>
      <c r="L109" s="22"/>
    </row>
    <row r="110" spans="1:12" ht="34.5" customHeight="1">
      <c r="A110" s="12">
        <v>6</v>
      </c>
      <c r="B110" s="13" t="str">
        <f>HYPERLINK("http://www.lifeprint.com/asl101/pages-signs/06/you-like-red-car.html","YOU LIKE RED CAR?")</f>
        <v>YOU LIKE RED CAR?</v>
      </c>
      <c r="C110" s="9" t="str">
        <f>HYPERLINK("http://www.lifeprint.com/asl101/pages-signs/c/car.htm","CAR")</f>
        <v>CAR</v>
      </c>
      <c r="D110" s="14" t="str">
        <f>HYPERLINK("http://www.lifeprint.com/asl101/pages-signs/l/like.htm","LIKE (emotion)")</f>
        <v>LIKE (emotion)</v>
      </c>
      <c r="E110" s="10" t="str">
        <f>HYPERLINK("http://www.lifeprint.com/asl101/pages-signs/r/red.htm","RED")</f>
        <v>RED</v>
      </c>
      <c r="F110" s="14" t="str">
        <f>HYPERLINK("http://www.lifeprint.com/asl101/pages-layout/indexing.htm","YOU")</f>
        <v>YOU</v>
      </c>
      <c r="G110" s="15"/>
      <c r="H110" s="15"/>
      <c r="I110" s="15"/>
      <c r="J110" s="17"/>
      <c r="K110" s="17"/>
      <c r="L110" s="22"/>
    </row>
    <row r="111" spans="1:12" ht="34.5" customHeight="1">
      <c r="A111" s="12">
        <v>6</v>
      </c>
      <c r="B111" s="13" t="str">
        <f>HYPERLINK("http://www.lifeprint.com/asl101/pages-signs/06/tomorrow-you-go-school-you.html","TOMORROW YOU GO SCHOOL?")</f>
        <v>TOMORROW YOU GO SCHOOL?</v>
      </c>
      <c r="C111" s="10" t="str">
        <f>HYPERLINK("http://www.lifeprint.com/asl101/pages-signs/g/go.htm","GO")</f>
        <v>GO</v>
      </c>
      <c r="D111" s="10" t="str">
        <f>HYPERLINK("http://www.lifeprint.com/asl101/pages-signs/s/school.htm","SCHOOL")</f>
        <v>SCHOOL</v>
      </c>
      <c r="E111" s="10" t="str">
        <f>HYPERLINK("http://www.lifeprint.com/asl101/pages-signs/t/tomorrow.htm","TOMORROW")</f>
        <v>TOMORROW</v>
      </c>
      <c r="F111" s="14" t="str">
        <f>HYPERLINK("http://www.lifeprint.com/asl101/pages-layout/indexing.htm","YOU")</f>
        <v>YOU</v>
      </c>
      <c r="G111" s="15"/>
      <c r="H111" s="15"/>
      <c r="I111" s="15"/>
      <c r="J111" s="17"/>
      <c r="K111" s="17"/>
      <c r="L111" s="22"/>
    </row>
    <row r="112" spans="1:12" ht="34.5" customHeight="1">
      <c r="A112" s="12">
        <v>6</v>
      </c>
      <c r="B112" s="13" t="str">
        <f>HYPERLINK("http://www.lifeprint.com/asl101/pages-signs/06/your-paper-what-color.html","YOUR PAPER, WHAT COLOR?")</f>
        <v>YOUR PAPER, WHAT COLOR?</v>
      </c>
      <c r="C112" s="10" t="str">
        <f>HYPERLINK("http://www.lifeprint.com/asl101/pages-signs/c/color.htm","COLOR")</f>
        <v>COLOR</v>
      </c>
      <c r="D112" s="10" t="str">
        <f>HYPERLINK("http://www.lifeprint.com/asl101/pages-signs/p/paper.htm","PAPER")</f>
        <v>PAPER</v>
      </c>
      <c r="E112" s="9" t="str">
        <f>HYPERLINK("http://www.lifeprint.com/asl101/pages-signs/w/what.htm","WHAT, HUH?")</f>
        <v>WHAT, HUH?</v>
      </c>
      <c r="F112" s="14" t="str">
        <f>HYPERLINK("http://www.lifeprint.com/asl101/pages-signs/y/your.htm","YOUR, YOURS")</f>
        <v>YOUR, YOURS</v>
      </c>
      <c r="G112" s="15"/>
      <c r="H112" s="15"/>
      <c r="I112" s="15"/>
      <c r="J112" s="17"/>
      <c r="K112" s="17"/>
      <c r="L112" s="22"/>
    </row>
    <row r="113" spans="1:12" ht="34.5" customHeight="1">
      <c r="A113" s="12">
        <v>6</v>
      </c>
      <c r="B113" s="13" t="str">
        <f>HYPERLINK("http://www.lifeprint.com/asl101/pages-signs/06/your-favorite-color-what.html","YOUR FAVORITE COLOR, WHAT?")</f>
        <v>YOUR FAVORITE COLOR, WHAT?</v>
      </c>
      <c r="C113" s="10" t="str">
        <f>HYPERLINK("http://www.lifeprint.com/asl101/pages-signs/c/color.htm","COLOR")</f>
        <v>COLOR</v>
      </c>
      <c r="D113" s="9" t="str">
        <f>HYPERLINK("http://www.lifeprint.com/asl101/pages-signs/f/favorite.htm","PREFER, FAVORITE")</f>
        <v>PREFER, FAVORITE</v>
      </c>
      <c r="E113" s="9" t="str">
        <f>HYPERLINK("http://www.lifeprint.com/asl101/pages-signs/w/what.htm","WHAT, HUH?")</f>
        <v>WHAT, HUH?</v>
      </c>
      <c r="F113" s="14" t="str">
        <f>HYPERLINK("http://www.lifeprint.com/asl101/pages-signs/y/your.htm","YOUR, YOURS")</f>
        <v>YOUR, YOURS</v>
      </c>
      <c r="G113" s="15"/>
      <c r="H113" s="15"/>
      <c r="I113" s="15"/>
      <c r="J113" s="17"/>
      <c r="K113" s="17"/>
      <c r="L113" s="22"/>
    </row>
    <row r="114" spans="1:12" ht="34.5" customHeight="1">
      <c r="A114" s="12">
        <v>6</v>
      </c>
      <c r="B114" s="13" t="str">
        <f>HYPERLINK("http://www.lifeprint.com/asl101/pages-signs/06/name-something-black-and-white.html","NAME SOMETHING ITSELF BLACK WHITE")</f>
        <v>NAME SOMETHING ITSELF BLACK WHITE</v>
      </c>
      <c r="C114" s="10" t="str">
        <f>HYPERLINK("http://www.lifeprint.com/asl101/pages-signs/b/black.htm","BLACK")</f>
        <v>BLACK</v>
      </c>
      <c r="D114" s="13" t="str">
        <f>HYPERLINK("http://www.lifeprint.com/asl101/pages-signs/s/self.htm","SELF, HIMSELF, ITSELF")</f>
        <v>SELF, HIMSELF, ITSELF</v>
      </c>
      <c r="E114" s="14" t="str">
        <f>HYPERLINK("http://www.lifeprint.com/asl101/pages-signs/n/name.htm","NAME")</f>
        <v>NAME</v>
      </c>
      <c r="F114" s="9" t="str">
        <f>HYPERLINK("http://www.lifeprint.com/asl101/pages-signs/s/single.htm","SINGLE, SOMEONE, SOMETHING, ALONE")</f>
        <v>SINGLE, SOMEONE, SOMETHING, ALONE</v>
      </c>
      <c r="G114" s="10" t="str">
        <f>HYPERLINK("http://www.lifeprint.com/asl101/pages-signs/w/white.htm","WHITE")</f>
        <v>WHITE</v>
      </c>
      <c r="H114" s="15"/>
      <c r="I114" s="15"/>
      <c r="J114" s="17"/>
      <c r="K114" s="17"/>
      <c r="L114" s="22"/>
    </row>
    <row r="115" spans="1:12" ht="34.5" customHeight="1">
      <c r="A115" s="12">
        <v>6</v>
      </c>
      <c r="B115" s="13" t="str">
        <f>HYPERLINK("http://www.lifeprint.com/asl101/pages-signs/06/how-long-you-LIVE, ADDRESS-there-2.html","HOW-LONG YOU LIVE, ADDRESS INDEX-there?")</f>
        <v>HOW-LONG YOU LIVE, ADDRESS INDEX-there?</v>
      </c>
      <c r="C115" s="9" t="str">
        <f>HYPERLINK("http://www.lifeprint.com/asl101/pages-signs/h/how.htm","HOW")</f>
        <v>HOW</v>
      </c>
      <c r="D115" s="16" t="s">
        <v>21</v>
      </c>
      <c r="E115" s="9" t="str">
        <f>HYPERLINK("http://www.lifeprint.com/asl101/pages-signs/l/live.htm","LIVE, ADDRESS")</f>
        <v>LIVE, ADDRESS</v>
      </c>
      <c r="F115" s="10" t="str">
        <f>HYPERLINK("http://www.lifeprint.com/asl101/pages-signs/l/long.htm","LONG")</f>
        <v>LONG</v>
      </c>
      <c r="G115" s="14" t="str">
        <f aca="true" t="shared" si="4" ref="G115:G121">HYPERLINK("http://www.lifeprint.com/asl101/pages-layout/indexing.htm","YOU")</f>
        <v>YOU</v>
      </c>
      <c r="H115" s="15"/>
      <c r="I115" s="15"/>
      <c r="J115" s="17"/>
      <c r="K115" s="17"/>
      <c r="L115" s="22"/>
    </row>
    <row r="116" spans="1:12" ht="34.5" customHeight="1">
      <c r="A116" s="12">
        <v>6</v>
      </c>
      <c r="B116" s="13" t="str">
        <f>HYPERLINK("http://www.lifeprint.com/asl101/pages-signs/06/you-think-someday-you-teach-asl.html","YOU THINK FUTURE YOU TEACH ASL?")</f>
        <v>YOU THINK FUTURE YOU TEACH ASL?</v>
      </c>
      <c r="C116" s="16" t="s">
        <v>0</v>
      </c>
      <c r="D116" s="13" t="str">
        <f>HYPERLINK("http://www.lifeprint.com/asl101/pages-signs/f/future.htm","FUTURE, WILL")</f>
        <v>FUTURE, WILL</v>
      </c>
      <c r="E116" s="9" t="str">
        <f>HYPERLINK("http://www.lifeprint.com/asl101/pages-signs/t/teacher.htm","TEACH, TEACHER")</f>
        <v>TEACH, TEACHER</v>
      </c>
      <c r="F116" s="9" t="str">
        <f>HYPERLINK("http://www.lifeprint.com/asl101/pages-signs/t/think.htm","THINK")</f>
        <v>THINK</v>
      </c>
      <c r="G116" s="14" t="str">
        <f t="shared" si="4"/>
        <v>YOU</v>
      </c>
      <c r="H116" s="8"/>
      <c r="I116" s="15"/>
      <c r="J116" s="17"/>
      <c r="K116" s="17"/>
      <c r="L116" s="22"/>
    </row>
    <row r="117" spans="1:12" ht="34.5" customHeight="1">
      <c r="A117" s="12">
        <v>6</v>
      </c>
      <c r="B117" s="13" t="str">
        <f>HYPERLINK("http://www.lifeprint.com/asl101/pages-signs/06/you-go-doctor2.html","YOU GO DOCTOR, WAIT-[long], YOU SIT-anxious YOU?")</f>
        <v>YOU GO DOCTOR, WAIT-[long], YOU SIT-anxious YOU?</v>
      </c>
      <c r="C117" s="9" t="str">
        <f>HYPERLINK("http://www.lifeprint.com/asl101/pages-signs/d/doctor.htm","DOCTOR")</f>
        <v>DOCTOR</v>
      </c>
      <c r="D117" s="10" t="str">
        <f>HYPERLINK("http://www.lifeprint.com/asl101/pages-signs/g/go.htm","GO")</f>
        <v>GO</v>
      </c>
      <c r="E117" s="10" t="str">
        <f>HYPERLINK("http://www.lifeprint.com/asl101/pages-signs/a/anxious.htm","ANXIOUS, RESTLESS")</f>
        <v>ANXIOUS, RESTLESS</v>
      </c>
      <c r="F117" s="10" t="str">
        <f>HYPERLINK("http://www.lifeprint.com/asl101/pages-signs/w/wait.htm","WAIT")</f>
        <v>WAIT</v>
      </c>
      <c r="G117" s="14" t="str">
        <f t="shared" si="4"/>
        <v>YOU</v>
      </c>
      <c r="H117" s="8"/>
      <c r="I117" s="8"/>
      <c r="J117" s="17"/>
      <c r="K117" s="17"/>
      <c r="L117" s="22"/>
    </row>
    <row r="118" spans="1:12" ht="34.5" customHeight="1">
      <c r="A118" s="12">
        <v>6</v>
      </c>
      <c r="B118" s="13" t="str">
        <f>HYPERLINK("http://www.lifeprint.com/asl101/pages-signs/06/you-want-go-home-now.html","YOU WANT GO HOME NOW?")</f>
        <v>YOU WANT GO HOME NOW?</v>
      </c>
      <c r="C118" s="10" t="str">
        <f>HYPERLINK("http://www.lifeprint.com/asl101/pages-signs/g/go.htm","GO")</f>
        <v>GO</v>
      </c>
      <c r="D118" s="10" t="str">
        <f>HYPERLINK("http://www.lifeprint.com/asl101/pages-signs/h/home.htm","HOME")</f>
        <v>HOME</v>
      </c>
      <c r="E118" s="10" t="str">
        <f>HYPERLINK("http://www.lifeprint.com/asl101/pages-signs/n/now.htm","NOW")</f>
        <v>NOW</v>
      </c>
      <c r="F118" s="9" t="str">
        <f>HYPERLINK("http://www.lifeprint.com/asl101/pages-signs/w/want.htm","WANT")</f>
        <v>WANT</v>
      </c>
      <c r="G118" s="14" t="str">
        <f t="shared" si="4"/>
        <v>YOU</v>
      </c>
      <c r="H118" s="15"/>
      <c r="I118" s="15"/>
      <c r="J118" s="17"/>
      <c r="K118" s="17"/>
      <c r="L118" s="22"/>
    </row>
    <row r="119" spans="1:12" ht="34.5" customHeight="1">
      <c r="A119" s="12">
        <v>6</v>
      </c>
      <c r="B119" s="13" t="str">
        <f>HYPERLINK("http://www.lifeprint.com/asl101/pages-signs/06/you-finish-watch-titanic.html","YOU FINISH WATCH MOVIE T-I-T-A-N-I-C?")</f>
        <v>YOU FINISH WATCH MOVIE T-I-T-A-N-I-C?</v>
      </c>
      <c r="C119" s="10" t="str">
        <f>HYPERLINK("http://www.lifeprint.com/asl101/pages-signs/f/finish.htm","FINISH")</f>
        <v>FINISH</v>
      </c>
      <c r="D119" s="10" t="str">
        <f>HYPERLINK("http://www.lifeprint.com/asl101/pages-signs/m/movie.htm","MOVIE")</f>
        <v>MOVIE</v>
      </c>
      <c r="E119" s="16" t="s">
        <v>20</v>
      </c>
      <c r="F119" s="10" t="str">
        <f>HYPERLINK("http://www.lifeprint.com/asl101/pages-signs/s/see.htm","WATCH, OBSERVE")</f>
        <v>WATCH, OBSERVE</v>
      </c>
      <c r="G119" s="14" t="str">
        <f t="shared" si="4"/>
        <v>YOU</v>
      </c>
      <c r="H119" s="15"/>
      <c r="I119" s="15"/>
      <c r="J119" s="17"/>
      <c r="K119" s="17"/>
      <c r="L119" s="22"/>
    </row>
    <row r="120" spans="1:12" ht="34.5" customHeight="1">
      <c r="A120" s="12">
        <v>6</v>
      </c>
      <c r="B120" s="13" t="str">
        <f>HYPERLINK("http://www.lifeprint.com/asl101/pages-signs/06/you-LIVE, ADDRESS-here-howmany-years.html","YOU LIVE, ADDRESS HERE HOW-MANY YEAR?")</f>
        <v>YOU LIVE, ADDRESS HERE HOW-MANY YEAR?</v>
      </c>
      <c r="C120" s="10" t="str">
        <f>HYPERLINK("http://www.lifeprint.com/asl101/pages-signs/h/here.htm","HERE")</f>
        <v>HERE</v>
      </c>
      <c r="D120" s="9" t="str">
        <f>HYPERLINK("http://www.lifeprint.com/asl101/pages-signs/h/how-many.htm","HOW-MANY")</f>
        <v>HOW-MANY</v>
      </c>
      <c r="E120" s="9" t="str">
        <f>HYPERLINK("http://www.lifeprint.com/asl101/pages-signs/l/live.htm","LIVE, ADDRESS")</f>
        <v>LIVE, ADDRESS</v>
      </c>
      <c r="F120" s="13" t="str">
        <f>HYPERLINK("http://www.lifeprint.com/asl101/pages-signs/y/year.htm","YEAR")</f>
        <v>YEAR</v>
      </c>
      <c r="G120" s="14" t="str">
        <f t="shared" si="4"/>
        <v>YOU</v>
      </c>
      <c r="H120" s="15"/>
      <c r="I120" s="15"/>
      <c r="J120" s="17"/>
      <c r="K120" s="17"/>
      <c r="L120" s="22"/>
    </row>
    <row r="121" spans="1:12" ht="34.5" customHeight="1">
      <c r="A121" s="12">
        <v>6</v>
      </c>
      <c r="B121" s="13" t="str">
        <f>HYPERLINK("http://www.lifeprint.com/asl101/pages-signs/06/you-used-to-LIVE, ADDRESS-big-city-you.html","YOU LIVE, ADDRESS BIG CITY PAST YOU?")</f>
        <v>YOU LIVE, ADDRESS BIG CITY PAST YOU?</v>
      </c>
      <c r="C121" s="10" t="str">
        <f>HYPERLINK("http://www.lifeprint.com/asl101/pages-signs/b/big.htm","BIG, LARGE")</f>
        <v>BIG, LARGE</v>
      </c>
      <c r="D121" s="13" t="str">
        <f>HYPERLINK("http://www.lifeprint.com/asl101/pages-signs/c/city.htm","CITY, TOWN")</f>
        <v>CITY, TOWN</v>
      </c>
      <c r="E121" s="9" t="str">
        <f>HYPERLINK("http://www.lifeprint.com/asl101/pages-signs/l/live.htm","LIVE, ADDRESS")</f>
        <v>LIVE, ADDRESS</v>
      </c>
      <c r="F121" s="13" t="str">
        <f>HYPERLINK("http://www.lifeprint.com/asl101/pages-signs/p/past.htm","PAST, BEFORE")</f>
        <v>PAST, BEFORE</v>
      </c>
      <c r="G121" s="14" t="str">
        <f t="shared" si="4"/>
        <v>YOU</v>
      </c>
      <c r="H121" s="14" t="str">
        <f>HYPERLINK("http://www.lifeprint.com/asl101/pages-layout/indexing.htm","YOU")</f>
        <v>YOU</v>
      </c>
      <c r="I121" s="15"/>
      <c r="J121" s="17"/>
      <c r="K121" s="17"/>
      <c r="L121" s="22"/>
    </row>
    <row r="122" spans="1:12" ht="34.5" customHeight="1">
      <c r="A122" s="12">
        <v>7</v>
      </c>
      <c r="B122" s="13" t="str">
        <f>HYPERLINK("http://www.lifeprint.com/asl101/pages-signs/07/you-full-you.htm","YOU FULL?")</f>
        <v>YOU FULL?</v>
      </c>
      <c r="C122" s="13" t="str">
        <f>HYPERLINK("http://www.lifeprint.com/asl101/pages-signs/f/full.htm","FULL, STUFFED")</f>
        <v>FULL, STUFFED</v>
      </c>
      <c r="D122" s="14" t="str">
        <f>HYPERLINK("http://www.lifeprint.com/asl101/pages-layout/indexing.htm","YOU")</f>
        <v>YOU</v>
      </c>
      <c r="E122" s="15"/>
      <c r="F122" s="15"/>
      <c r="G122" s="15"/>
      <c r="H122" s="15"/>
      <c r="I122" s="15"/>
      <c r="J122" s="17"/>
      <c r="K122" s="17"/>
      <c r="L122" s="22"/>
    </row>
    <row r="123" spans="1:12" ht="34.5" customHeight="1">
      <c r="A123" s="12">
        <v>7</v>
      </c>
      <c r="B123" s="13" t="str">
        <f>HYPERLINK("http://www.lifeprint.com/asl101/pages-signs/07/hungry-you.htm","HUNGRY YOU?")</f>
        <v>HUNGRY YOU?</v>
      </c>
      <c r="C123" s="10" t="str">
        <f>HYPERLINK("http://www.lifeprint.com/asl101/pages-signs/h/hungry.htm","HUNGRY, WISH")</f>
        <v>HUNGRY, WISH</v>
      </c>
      <c r="D123" s="14" t="str">
        <f>HYPERLINK("http://www.lifeprint.com/asl101/pages-layout/indexing.htm","YOU")</f>
        <v>YOU</v>
      </c>
      <c r="E123" s="15"/>
      <c r="F123" s="15"/>
      <c r="G123" s="15"/>
      <c r="H123" s="15"/>
      <c r="I123" s="15"/>
      <c r="J123" s="17"/>
      <c r="K123" s="17"/>
      <c r="L123" s="22"/>
    </row>
    <row r="124" spans="1:12" ht="34.5" customHeight="1">
      <c r="A124" s="12">
        <v>7</v>
      </c>
      <c r="B124" s="13" t="str">
        <f>HYPERLINK("http://www.lifeprint.com/asl101/pages-signs/07/you-dont-like-candy.htm","YOU DON'T-LIKE CANDY?!?")</f>
        <v>YOU DON'T-LIKE CANDY?!?</v>
      </c>
      <c r="C124" s="9" t="str">
        <f>HYPERLINK("http://www.lifeprint.com/asl101/pages-signs/c/candy.htm","CANDY")</f>
        <v>CANDY</v>
      </c>
      <c r="D124" s="10" t="str">
        <f>HYPERLINK("http://www.lifeprint.com/asl101/pages-signs/w/want.htm","DON'T-LIKE")</f>
        <v>DON'T-LIKE</v>
      </c>
      <c r="E124" s="14" t="str">
        <f>HYPERLINK("http://www.lifeprint.com/asl101/pages-layout/indexing.htm","YOU")</f>
        <v>YOU</v>
      </c>
      <c r="F124" s="15"/>
      <c r="G124" s="15"/>
      <c r="H124" s="15"/>
      <c r="I124" s="15"/>
      <c r="J124" s="17"/>
      <c r="K124" s="17"/>
      <c r="L124" s="22"/>
    </row>
    <row r="125" spans="1:12" ht="34.5" customHeight="1">
      <c r="A125" s="12">
        <v>7</v>
      </c>
      <c r="B125" s="13" t="str">
        <f>HYPERLINK("http://www.lifeprint.com/asl101/pages-signs/07/candy--you-like-what-kind.htm","CANDY, YOU LIKE WHAT-KIND?")</f>
        <v>CANDY, YOU LIKE WHAT-KIND?</v>
      </c>
      <c r="C125" s="9" t="str">
        <f>HYPERLINK("http://www.lifeprint.com/asl101/pages-signs/c/candy.htm","CANDY")</f>
        <v>CANDY</v>
      </c>
      <c r="D125" s="10" t="str">
        <f>HYPERLINK("http://www.lifeprint.com/asl101/pages-signs/w/what-kind.htm","KIND, TYPE")</f>
        <v>KIND, TYPE</v>
      </c>
      <c r="E125" s="14" t="str">
        <f>HYPERLINK("http://www.lifeprint.com/asl101/pages-signs/l/like.htm","LIKE (emotion)")</f>
        <v>LIKE (emotion)</v>
      </c>
      <c r="F125" s="14" t="str">
        <f aca="true" t="shared" si="5" ref="F125:F130">HYPERLINK("http://www.lifeprint.com/asl101/pages-layout/indexing.htm","YOU")</f>
        <v>YOU</v>
      </c>
      <c r="G125" s="15"/>
      <c r="H125" s="15"/>
      <c r="I125" s="15"/>
      <c r="J125" s="17"/>
      <c r="K125" s="17"/>
      <c r="L125" s="22"/>
    </row>
    <row r="126" spans="1:12" ht="34.5" customHeight="1">
      <c r="A126" s="12">
        <v>7</v>
      </c>
      <c r="B126" s="13" t="str">
        <f>HYPERLINK("http://www.lifeprint.com/asl101/pages-signs/07/cookie-you-like-what-kind.htm","COOKIE, YOU LIKE WHAT-KIND?")</f>
        <v>COOKIE, YOU LIKE WHAT-KIND?</v>
      </c>
      <c r="C126" s="10" t="str">
        <f>HYPERLINK("http://www.lifeprint.com/asl101/pages-signs/c/cookie.htm","COOKIE")</f>
        <v>COOKIE</v>
      </c>
      <c r="D126" s="10" t="str">
        <f>HYPERLINK("http://www.lifeprint.com/asl101/pages-signs/w/what-kind.htm","KIND, TYPE")</f>
        <v>KIND, TYPE</v>
      </c>
      <c r="E126" s="14" t="str">
        <f>HYPERLINK("http://www.lifeprint.com/asl101/pages-signs/l/like.htm","LIKE (emotion)")</f>
        <v>LIKE (emotion)</v>
      </c>
      <c r="F126" s="14" t="str">
        <f t="shared" si="5"/>
        <v>YOU</v>
      </c>
      <c r="G126" s="15"/>
      <c r="H126" s="15"/>
      <c r="I126" s="15"/>
      <c r="J126" s="17"/>
      <c r="K126" s="17"/>
      <c r="L126" s="22"/>
    </row>
    <row r="127" spans="1:12" ht="34.5" customHeight="1">
      <c r="A127" s="12">
        <v>7</v>
      </c>
      <c r="B127" s="13" t="str">
        <f>HYPERLINK("http://www.lifeprint.com/asl101/pages-signs/07/cereal-you-like-what-kind.htm","CEREAL, YOU LIKE WHAT-KIND?")</f>
        <v>CEREAL, YOU LIKE WHAT-KIND?</v>
      </c>
      <c r="C127" s="10" t="str">
        <f>HYPERLINK("http://www.lifeprint.com/asl101/pages-signs/m/middle.htm","MIDDLE, CENTER")</f>
        <v>MIDDLE, CENTER</v>
      </c>
      <c r="D127" s="10" t="str">
        <f>HYPERLINK("http://www.lifeprint.com/asl101/pages-signs/w/what-kind.htm","KIND, TYPE")</f>
        <v>KIND, TYPE</v>
      </c>
      <c r="E127" s="14" t="str">
        <f>HYPERLINK("http://www.lifeprint.com/asl101/pages-signs/l/like.htm","LIKE (emotion)")</f>
        <v>LIKE (emotion)</v>
      </c>
      <c r="F127" s="14" t="str">
        <f t="shared" si="5"/>
        <v>YOU</v>
      </c>
      <c r="G127" s="15"/>
      <c r="H127" s="15"/>
      <c r="I127" s="15"/>
      <c r="J127" s="17"/>
      <c r="K127" s="17"/>
      <c r="L127" s="22"/>
    </row>
    <row r="128" spans="1:12" ht="34.5" customHeight="1">
      <c r="A128" s="12">
        <v>7</v>
      </c>
      <c r="B128" s="13" t="str">
        <f>HYPERLINK("http://www.lifeprint.com/asl101/pages-signs/07/oranges-you-like-eat.htm","ORANGES, YOU LIKE EAT?")</f>
        <v>ORANGES, YOU LIKE EAT?</v>
      </c>
      <c r="C128" s="10" t="str">
        <f>HYPERLINK("http://www.lifeprint.com/asl101/pages-signs/e/eat.htm","EAT, FOOD")</f>
        <v>EAT, FOOD</v>
      </c>
      <c r="D128" s="14" t="str">
        <f>HYPERLINK("http://www.lifeprint.com/asl101/pages-signs/l/like.htm","LIKE (emotion)")</f>
        <v>LIKE (emotion)</v>
      </c>
      <c r="E128" s="10" t="str">
        <f>HYPERLINK("http://www.lifeprint.com/asl101/pages-signs/o/orange.htm","ORANGE")</f>
        <v>ORANGE</v>
      </c>
      <c r="F128" s="14" t="str">
        <f t="shared" si="5"/>
        <v>YOU</v>
      </c>
      <c r="G128" s="15"/>
      <c r="H128" s="15"/>
      <c r="I128" s="15"/>
      <c r="J128" s="17"/>
      <c r="K128" s="17"/>
      <c r="L128" s="22"/>
    </row>
    <row r="129" spans="1:12" ht="34.5" customHeight="1">
      <c r="A129" s="12">
        <v>7</v>
      </c>
      <c r="B129" s="13" t="str">
        <f>HYPERLINK("http://www.lifeprint.com/asl101/pages-signs/07/pizza-you-like-what-kind.htm","PIZZA, YOU LIKE WHAT-KIND?")</f>
        <v>PIZZA, YOU LIKE WHAT-KIND?</v>
      </c>
      <c r="C129" s="10" t="str">
        <f>HYPERLINK("http://www.lifeprint.com/asl101/pages-signs/w/what-kind.htm","KIND, TYPE")</f>
        <v>KIND, TYPE</v>
      </c>
      <c r="D129" s="14" t="str">
        <f>HYPERLINK("http://www.lifeprint.com/asl101/pages-signs/l/like.htm","LIKE (emotion)")</f>
        <v>LIKE (emotion)</v>
      </c>
      <c r="E129" s="10" t="str">
        <f>HYPERLINK("http://www.lifeprint.com/asl101/pages-signs/p/pizza.htm","PIZZA")</f>
        <v>PIZZA</v>
      </c>
      <c r="F129" s="14" t="str">
        <f t="shared" si="5"/>
        <v>YOU</v>
      </c>
      <c r="G129" s="15"/>
      <c r="H129" s="15"/>
      <c r="I129" s="15"/>
      <c r="J129" s="17"/>
      <c r="K129" s="17"/>
      <c r="L129" s="22"/>
    </row>
    <row r="130" spans="1:12" ht="34.5" customHeight="1">
      <c r="A130" s="12">
        <v>7</v>
      </c>
      <c r="B130" s="13" t="str">
        <f>HYPERLINK("http://www.lifeprint.com/asl101/pages-signs/07/soup-you-like-what-kind.htm","SOUP, YOU LIKE WHAT-KIND?")</f>
        <v>SOUP, YOU LIKE WHAT-KIND?</v>
      </c>
      <c r="C130" s="10" t="str">
        <f>HYPERLINK("http://www.lifeprint.com/asl101/pages-signs/w/what-kind.htm","KIND, TYPE")</f>
        <v>KIND, TYPE</v>
      </c>
      <c r="D130" s="14" t="str">
        <f>HYPERLINK("http://www.lifeprint.com/asl101/pages-signs/l/like.htm","LIKE (emotion)")</f>
        <v>LIKE (emotion)</v>
      </c>
      <c r="E130" s="10" t="str">
        <f>HYPERLINK("http://www.lifeprint.com/asl101/pages-signs/s/soup.htm","SOUP")</f>
        <v>SOUP</v>
      </c>
      <c r="F130" s="14" t="str">
        <f t="shared" si="5"/>
        <v>YOU</v>
      </c>
      <c r="G130" s="15"/>
      <c r="H130" s="15"/>
      <c r="I130" s="15"/>
      <c r="J130" s="17"/>
      <c r="K130" s="17"/>
      <c r="L130" s="22"/>
    </row>
    <row r="131" spans="1:12" ht="34.5" customHeight="1">
      <c r="A131" s="12">
        <v>7</v>
      </c>
      <c r="B131" s="13" t="str">
        <f>HYPERLINK("http://www.lifeprint.com/asl101/pages-signs/07/your-sister-like-eggs.htm","YOUR SISTER LIKE EGG?")</f>
        <v>YOUR SISTER LIKE EGG?</v>
      </c>
      <c r="C131" s="10" t="str">
        <f>HYPERLINK("http://www.lifeprint.com/asl101/pages-signs/e/egg.htm","EGG")</f>
        <v>EGG</v>
      </c>
      <c r="D131" s="14" t="str">
        <f>HYPERLINK("http://www.lifeprint.com/asl101/pages-signs/l/like.htm","LIKE (emotion)")</f>
        <v>LIKE (emotion)</v>
      </c>
      <c r="E131" s="9" t="str">
        <f>HYPERLINK("http://www.lifeprint.com/asl101/pages-signs/s/sister.htm","SISTER")</f>
        <v>SISTER</v>
      </c>
      <c r="F131" s="14" t="str">
        <f>HYPERLINK("http://www.lifeprint.com/asl101/pages-signs/y/your.htm","YOUR, YOURS")</f>
        <v>YOUR, YOURS</v>
      </c>
      <c r="G131" s="15"/>
      <c r="H131" s="15"/>
      <c r="I131" s="15"/>
      <c r="J131" s="17"/>
      <c r="K131" s="17"/>
      <c r="L131" s="22"/>
    </row>
    <row r="132" spans="1:12" ht="34.5" customHeight="1">
      <c r="A132" s="12">
        <v>7</v>
      </c>
      <c r="B132" s="13" t="str">
        <f>HYPERLINK("http://www.lifeprint.com/asl101/pages-signs/07/your-favorite-food-what.htm","YOUR FAVORITE FOOD WHAT?")</f>
        <v>YOUR FAVORITE FOOD WHAT?</v>
      </c>
      <c r="C132" s="10" t="str">
        <f>HYPERLINK("http://www.lifeprint.com/asl101/pages-signs/e/eat.htm","EAT, FOOD")</f>
        <v>EAT, FOOD</v>
      </c>
      <c r="D132" s="9" t="str">
        <f>HYPERLINK("http://www.lifeprint.com/asl101/pages-signs/f/favorite.htm","PREFER, FAVORITE")</f>
        <v>PREFER, FAVORITE</v>
      </c>
      <c r="E132" s="9" t="str">
        <f>HYPERLINK("http://www.lifeprint.com/asl101/pages-signs/w/what.htm","WHAT, HUH?")</f>
        <v>WHAT, HUH?</v>
      </c>
      <c r="F132" s="14" t="str">
        <f>HYPERLINK("http://www.lifeprint.com/asl101/pages-signs/y/your.htm","YOUR, YOURS")</f>
        <v>YOUR, YOURS</v>
      </c>
      <c r="G132" s="15"/>
      <c r="H132" s="15"/>
      <c r="I132" s="15"/>
      <c r="J132" s="17"/>
      <c r="K132" s="17"/>
      <c r="L132" s="22"/>
    </row>
    <row r="133" spans="1:12" ht="34.5" customHeight="1">
      <c r="A133" s="12">
        <v>7</v>
      </c>
      <c r="B133" s="13" t="str">
        <f>HYPERLINK("http://www.lifeprint.com/asl101/pages-signs/07/apple-green-you-like-eat-you.htm","APPLE, GREEN, YOU LIKE EAT?")</f>
        <v>APPLE, GREEN, YOU LIKE EAT?</v>
      </c>
      <c r="C133" s="10" t="str">
        <f>HYPERLINK("http://www.lifeprint.com/asl101/pages-signs/a/apple.htm","APPLE")</f>
        <v>APPLE</v>
      </c>
      <c r="D133" s="10" t="str">
        <f>HYPERLINK("http://www.lifeprint.com/asl101/pages-signs/e/eat.htm","EAT, FOOD")</f>
        <v>EAT, FOOD</v>
      </c>
      <c r="E133" s="10" t="str">
        <f>HYPERLINK("http://www.lifeprint.com/asl101/pages-signs/g/green.htm","GREEN")</f>
        <v>GREEN</v>
      </c>
      <c r="F133" s="14" t="str">
        <f>HYPERLINK("http://www.lifeprint.com/asl101/pages-signs/l/like.htm","LIKE (emotion)")</f>
        <v>LIKE (emotion)</v>
      </c>
      <c r="G133" s="14" t="str">
        <f>HYPERLINK("http://www.lifeprint.com/asl101/pages-layout/indexing.htm","YOU")</f>
        <v>YOU</v>
      </c>
      <c r="H133" s="15"/>
      <c r="I133" s="15"/>
      <c r="J133" s="17"/>
      <c r="K133" s="17"/>
      <c r="L133" s="22"/>
    </row>
    <row r="134" spans="1:12" ht="34.5" customHeight="1">
      <c r="A134" s="12">
        <v>7</v>
      </c>
      <c r="B134" s="13" t="str">
        <f>HYPERLINK("http://www.lifeprint.com/asl101/pages-signs/07/you-prefer-hamburger-or-hotdog.htm","YOU PREFER HAMBURGER [bodyshift] HOTDOG?")</f>
        <v>YOU PREFER HAMBURGER [bodyshift] HOTDOG?</v>
      </c>
      <c r="C134" s="9" t="str">
        <f>HYPERLINK("http://www.lifeprint.com/asl101/pages-signs/o/or.htm","Bodyshift, OR")</f>
        <v>Bodyshift, OR</v>
      </c>
      <c r="D134" s="10" t="str">
        <f>HYPERLINK("http://www.lifeprint.com/asl101/pages-signs/h/hamburger.htm","HAMBURGER")</f>
        <v>HAMBURGER</v>
      </c>
      <c r="E134" s="10" t="str">
        <f>HYPERLINK("http://www.lifeprint.com/asl101/pages-signs/h/hotdog.htm","HOTDOG, SAUSAGE")</f>
        <v>HOTDOG, SAUSAGE</v>
      </c>
      <c r="F134" s="9" t="str">
        <f>HYPERLINK("http://www.lifeprint.com/asl101/pages-signs/f/favorite.htm","PREFER, FAVORITE")</f>
        <v>PREFER, FAVORITE</v>
      </c>
      <c r="G134" s="14" t="str">
        <f>HYPERLINK("http://www.lifeprint.com/asl101/pages-layout/indexing.htm","YOU")</f>
        <v>YOU</v>
      </c>
      <c r="H134" s="15"/>
      <c r="I134" s="15"/>
      <c r="J134" s="17"/>
      <c r="K134" s="17"/>
      <c r="L134" s="22"/>
    </row>
    <row r="135" spans="1:12" ht="34.5" customHeight="1">
      <c r="A135" s="12">
        <v>7</v>
      </c>
      <c r="B135" s="13" t="str">
        <f>HYPERLINK("http://www.lifeprint.com/asl101/pages-signs/07/you-prefer-apple-or-orange.htm","YOU PREFER APPLE [bodyshift] ORANGES?")</f>
        <v>YOU PREFER APPLE [bodyshift] ORANGES?</v>
      </c>
      <c r="C135" s="9" t="str">
        <f>HYPERLINK("http://www.lifeprint.com/asl101/pages-signs/o/or.htm","Bodyshift, OR")</f>
        <v>Bodyshift, OR</v>
      </c>
      <c r="D135" s="10" t="str">
        <f>HYPERLINK("http://www.lifeprint.com/asl101/pages-signs/a/apple.htm","APPLE")</f>
        <v>APPLE</v>
      </c>
      <c r="E135" s="10" t="str">
        <f>HYPERLINK("http://www.lifeprint.com/asl101/pages-signs/o/orange.htm","ORANGE")</f>
        <v>ORANGE</v>
      </c>
      <c r="F135" s="9" t="str">
        <f>HYPERLINK("http://www.lifeprint.com/asl101/pages-signs/f/favorite.htm","PREFER, FAVORITE")</f>
        <v>PREFER, FAVORITE</v>
      </c>
      <c r="G135" s="14" t="str">
        <f>HYPERLINK("http://www.lifeprint.com/asl101/pages-layout/indexing.htm","YOU")</f>
        <v>YOU</v>
      </c>
      <c r="H135" s="15"/>
      <c r="I135" s="15"/>
      <c r="J135" s="17"/>
      <c r="K135" s="17"/>
      <c r="L135" s="22"/>
    </row>
    <row r="136" spans="1:12" ht="34.5" customHeight="1">
      <c r="A136" s="12">
        <v>7</v>
      </c>
      <c r="B136" s="13" t="str">
        <f>HYPERLINK("http://www.lifeprint.com/asl101/pages-signs/07/apple-red-you-like-eat-you.htm","APPLE, RED, YOU LIKE EAT YOU?")</f>
        <v>APPLE, RED, YOU LIKE EAT YOU?</v>
      </c>
      <c r="C136" s="10" t="str">
        <f>HYPERLINK("http://www.lifeprint.com/asl101/pages-signs/a/apple.htm","APPLE")</f>
        <v>APPLE</v>
      </c>
      <c r="D136" s="10" t="str">
        <f>HYPERLINK("http://www.lifeprint.com/asl101/pages-signs/e/eat.htm","EAT, FOOD")</f>
        <v>EAT, FOOD</v>
      </c>
      <c r="E136" s="14" t="str">
        <f>HYPERLINK("http://www.lifeprint.com/asl101/pages-signs/l/like.htm","LIKE (emotion)")</f>
        <v>LIKE (emotion)</v>
      </c>
      <c r="F136" s="10" t="str">
        <f>HYPERLINK("http://www.lifeprint.com/asl101/pages-signs/r/red.htm","RED")</f>
        <v>RED</v>
      </c>
      <c r="G136" s="14" t="str">
        <f>HYPERLINK("http://www.lifeprint.com/asl101/pages-layout/indexing.htm","YOU")</f>
        <v>YOU</v>
      </c>
      <c r="H136" s="15"/>
      <c r="I136" s="15"/>
      <c r="J136" s="17"/>
      <c r="K136" s="17"/>
      <c r="L136" s="22"/>
    </row>
    <row r="137" spans="1:12" ht="34.5" customHeight="1">
      <c r="A137" s="12">
        <v>7</v>
      </c>
      <c r="B137" s="13" t="str">
        <f>HYPERLINK("http://www.lifeprint.com/asl101/pages-signs/07/you-like-cookies-with-milk.htm","YOU LIKE COOKIES WITH MILK?")</f>
        <v>YOU LIKE COOKIES WITH MILK?</v>
      </c>
      <c r="C137" s="10" t="str">
        <f>HYPERLINK("http://www.lifeprint.com/asl101/pages-signs/c/cookie.htm","COOKIE")</f>
        <v>COOKIE</v>
      </c>
      <c r="D137" s="14" t="str">
        <f>HYPERLINK("http://www.lifeprint.com/asl101/pages-signs/l/like.htm","LIKE (emotion)")</f>
        <v>LIKE (emotion)</v>
      </c>
      <c r="E137" s="10" t="str">
        <f>HYPERLINK("http://www.lifeprint.com/asl101/pages-signs/m/milk.htm","MILK")</f>
        <v>MILK</v>
      </c>
      <c r="F137" s="10" t="str">
        <f>HYPERLINK("http://www.lifeprint.com/asl101/pages-signs/w/with.htm","WITH")</f>
        <v>WITH</v>
      </c>
      <c r="G137" s="14" t="str">
        <f>HYPERLINK("http://www.lifeprint.com/asl101/pages-layout/indexing.htm","YOU")</f>
        <v>YOU</v>
      </c>
      <c r="H137" s="15"/>
      <c r="I137" s="15"/>
      <c r="J137" s="17"/>
      <c r="K137" s="17"/>
      <c r="L137" s="22"/>
    </row>
    <row r="138" spans="1:12" ht="34.5" customHeight="1">
      <c r="A138" s="12">
        <v>7</v>
      </c>
      <c r="B138" s="26" t="str">
        <f>HYPERLINK("http://www.lifeprint.com/asl101/pages-signs/07/suppose-you-eat-three-hamburger-will-full-you.htm","SUPPOSE YOU EAT THREE HAMBURGER, WILL FULL YOU?")</f>
        <v>SUPPOSE YOU EAT THREE HAMBURGER, WILL FULL YOU?</v>
      </c>
      <c r="C138" s="10" t="str">
        <f>HYPERLINK("http://www.lifeprint.com/asl101/pages-signs/e/eat.htm","EAT, FOOD")</f>
        <v>EAT, FOOD</v>
      </c>
      <c r="D138" s="13" t="str">
        <f>HYPERLINK("http://www.lifeprint.com/asl101/pages-signs/f/future.htm","FUTURE, WILL")</f>
        <v>FUTURE, WILL</v>
      </c>
      <c r="E138" s="13" t="str">
        <f>HYPERLINK("http://www.lifeprint.com/asl101/pages-signs/f/full.htm","FULL, STUFFED")</f>
        <v>FULL, STUFFED</v>
      </c>
      <c r="F138" s="10" t="str">
        <f>HYPERLINK("http://www.lifeprint.com/asl101/pages-signs/h/hamburger.htm","HAMBURGER")</f>
        <v>HAMBURGER</v>
      </c>
      <c r="G138" s="9" t="str">
        <f>HYPERLINK("http://www.lifeprint.com/asl101/pages-signs/i/idea.htm","IF, SUPPOSE")</f>
        <v>IF, SUPPOSE</v>
      </c>
      <c r="H138" s="14" t="str">
        <f>HYPERLINK("http://www.lifeprint.com/asl101/pages-layout/indexing.htm","YOU")</f>
        <v>YOU</v>
      </c>
      <c r="I138" s="15"/>
      <c r="J138" s="17"/>
      <c r="K138" s="17"/>
      <c r="L138" s="22"/>
    </row>
    <row r="139" spans="1:12" ht="34.5" customHeight="1">
      <c r="A139" s="12">
        <v>7</v>
      </c>
      <c r="B139" s="13" t="str">
        <f>HYPERLINK("http://www.lifeprint.com/asl101/pages-signs/07/green-eggs-and-ham-you-like.htm","GREEN EGG AND H-A-M YOU LIKE YOU?")</f>
        <v>GREEN EGG AND H-A-M YOU LIKE YOU?</v>
      </c>
      <c r="C139" s="10" t="str">
        <f>HYPERLINK("http://www.lifeprint.com/asl101/pages-signs/a/and.htm","AND")</f>
        <v>AND</v>
      </c>
      <c r="D139" s="10" t="str">
        <f>HYPERLINK("http://www.lifeprint.com/asl101/pages-signs/e/egg.htm","EGG")</f>
        <v>EGG</v>
      </c>
      <c r="E139" s="10" t="str">
        <f>HYPERLINK("http://www.lifeprint.com/asl101/pages-signs/g/green.htm","GREEN")</f>
        <v>GREEN</v>
      </c>
      <c r="F139" s="16" t="s">
        <v>19</v>
      </c>
      <c r="G139" s="14" t="str">
        <f>HYPERLINK("http://www.lifeprint.com/asl101/pages-signs/l/like.htm","LIKE (emotion)")</f>
        <v>LIKE (emotion)</v>
      </c>
      <c r="H139" s="14" t="str">
        <f>HYPERLINK("http://www.lifeprint.com/asl101/pages-layout/indexing.htm","YOU")</f>
        <v>YOU</v>
      </c>
      <c r="I139" s="8"/>
      <c r="J139" s="17"/>
      <c r="K139" s="17"/>
      <c r="L139" s="22"/>
    </row>
    <row r="140" spans="1:12" ht="34.5" customHeight="1">
      <c r="A140" s="12">
        <v>7</v>
      </c>
      <c r="B140" s="13" t="str">
        <f>HYPERLINK("http://www.lifeprint.com/asl101/pages-signs/07/water-you-drink-everyday-how-many-cups.htm","WATER YOU DRINK EVERYDAY, CUP HOW-MANY YOU?")</f>
        <v>WATER YOU DRINK EVERYDAY, CUP HOW-MANY YOU?</v>
      </c>
      <c r="C140" s="10" t="str">
        <f>HYPERLINK("http://www.lifeprint.com/asl101/pages-signs/c/cup.htm","CUP")</f>
        <v>CUP</v>
      </c>
      <c r="D140" s="10" t="str">
        <f>HYPERLINK("http://www.lifeprint.com/asl101/pages-signs/d/drink.htm","DRINK")</f>
        <v>DRINK</v>
      </c>
      <c r="E140" s="13" t="str">
        <f>HYPERLINK("http://www.lifeprint.com/asl101/pages-signs/e/everyday.htm","EVERYDAY, DAILY")</f>
        <v>EVERYDAY, DAILY</v>
      </c>
      <c r="F140" s="9" t="str">
        <f>HYPERLINK("http://www.lifeprint.com/asl101/pages-signs/h/how-many.htm","HOW-MANY")</f>
        <v>HOW-MANY</v>
      </c>
      <c r="G140" s="10" t="str">
        <f>HYPERLINK("http://www.lifeprint.com/asl101/pages-signs/w/water.htm","WATER")</f>
        <v>WATER</v>
      </c>
      <c r="H140" s="14" t="str">
        <f>HYPERLINK("http://www.lifeprint.com/asl101/pages-layout/indexing.htm","YOU")</f>
        <v>YOU</v>
      </c>
      <c r="I140" s="8"/>
      <c r="J140" s="17"/>
      <c r="K140" s="17"/>
      <c r="L140" s="22"/>
    </row>
    <row r="141" spans="1:12" ht="34.5" customHeight="1">
      <c r="A141" s="12">
        <v>7</v>
      </c>
      <c r="B141" s="13" t="str">
        <f>HYPERLINK("http://www.lifeprint.com/asl101/pages-signs/07/suppose-you-go-movie-you-like-eat-popcorn.htm","SUPPOSE YOU GO MOVIE, YOU LIKE EAT POPCORN?")</f>
        <v>SUPPOSE YOU GO MOVIE, YOU LIKE EAT POPCORN?</v>
      </c>
      <c r="C141" s="10" t="str">
        <f>HYPERLINK("http://www.lifeprint.com/asl101/pages-signs/e/eat.htm","EAT, FOOD")</f>
        <v>EAT, FOOD</v>
      </c>
      <c r="D141" s="10" t="str">
        <f>HYPERLINK("http://www.lifeprint.com/asl101/pages-signs/g/go.htm","GO")</f>
        <v>GO</v>
      </c>
      <c r="E141" s="9" t="str">
        <f>HYPERLINK("http://www.lifeprint.com/asl101/pages-signs/i/idea.htm","IF, SUPPOSE")</f>
        <v>IF, SUPPOSE</v>
      </c>
      <c r="F141" s="14" t="str">
        <f>HYPERLINK("http://www.lifeprint.com/asl101/pages-signs/l/like.htm","LIKE (emotion)")</f>
        <v>LIKE (emotion)</v>
      </c>
      <c r="G141" s="10" t="str">
        <f>HYPERLINK("http://www.lifeprint.com/asl101/pages-signs/m/movie.htm","MOVIE")</f>
        <v>MOVIE</v>
      </c>
      <c r="H141" s="10" t="str">
        <f>HYPERLINK("http://www.lifeprint.com/asl101/pages-signs/p/popcorn.htm","POPCORN")</f>
        <v>POPCORN</v>
      </c>
      <c r="I141" s="14" t="str">
        <f>HYPERLINK("http://www.lifeprint.com/asl101/pages-layout/indexing.htm","YOU")</f>
        <v>YOU</v>
      </c>
      <c r="J141" s="15"/>
      <c r="K141" s="13"/>
      <c r="L141" s="22"/>
    </row>
    <row r="142" spans="1:12" ht="34.5" customHeight="1">
      <c r="A142" s="12">
        <v>8</v>
      </c>
      <c r="B142" s="13" t="str">
        <f>HYPERLINK("http://www.lifeprint.com/asl101/pages-signs/08/08.11.html","SUPPOSE YOU GO CHURCH, PANTS [bodyshift] DRESS WHICH YOU?")</f>
        <v>SUPPOSE YOU GO CHURCH, PANTS [bodyshift] DRESS WHICH YOU?</v>
      </c>
      <c r="C142" s="9" t="str">
        <f>HYPERLINK("http://www.lifeprint.com/asl101/pages-signs/o/or.htm","Bodyshift, OR")</f>
        <v>Bodyshift, OR</v>
      </c>
      <c r="D142" s="10" t="str">
        <f>HYPERLINK("http://www.lifeprint.com/asl101/pages-signs/c/church.htm","CHURCH")</f>
        <v>CHURCH</v>
      </c>
      <c r="E142" s="10" t="str">
        <f>HYPERLINK("http://www.lifeprint.com/asl101/pages-signs/d/dress.htm","DRESS")</f>
        <v>DRESS</v>
      </c>
      <c r="F142" s="10" t="str">
        <f>HYPERLINK("http://www.lifeprint.com/asl101/pages-signs/g/go.htm","GO")</f>
        <v>GO</v>
      </c>
      <c r="G142" s="9" t="str">
        <f>HYPERLINK("http://www.lifeprint.com/asl101/pages-signs/i/idea.htm","IF, SUPPOSE")</f>
        <v>IF, SUPPOSE</v>
      </c>
      <c r="H142" s="10" t="str">
        <f>HYPERLINK("http://www.lifeprint.com/asl101/pages-signs/p/pants.htm","PANTS")</f>
        <v>PANTS</v>
      </c>
      <c r="I142" s="9" t="str">
        <f>HYPERLINK("http://www.lifeprint.com/asl101/pages-signs/w/which.htm","WHICH")</f>
        <v>WHICH</v>
      </c>
      <c r="J142" s="14" t="str">
        <f>HYPERLINK("http://www.lifeprint.com/asl101/pages-layout/indexing.htm","YOU")</f>
        <v>YOU</v>
      </c>
      <c r="K142" s="15"/>
      <c r="L142" s="22"/>
    </row>
    <row r="143" spans="1:12" ht="34.5" customHeight="1">
      <c r="A143" s="12">
        <v>8</v>
      </c>
      <c r="B143" s="13" t="str">
        <f>HYPERLINK("http://www.lifeprint.com/asl101/pages-signs/08/08.06.html","DOCTOR L-A-B COAT, COLOR?")</f>
        <v>DOCTOR L-A-B COAT, COLOR?</v>
      </c>
      <c r="C143" s="10" t="str">
        <f>HYPERLINK("http://www.lifeprint.com/asl101/pages-signs/c/coat.htm","COAT")</f>
        <v>COAT</v>
      </c>
      <c r="D143" s="10" t="str">
        <f>HYPERLINK("http://www.lifeprint.com/asl101/pages-signs/c/color.htm","COLOR")</f>
        <v>COLOR</v>
      </c>
      <c r="E143" s="9" t="str">
        <f>HYPERLINK("http://www.lifeprint.com/asl101/pages-signs/d/doctor.htm","DOCTOR")</f>
        <v>DOCTOR</v>
      </c>
      <c r="F143" s="16" t="s">
        <v>18</v>
      </c>
      <c r="G143" s="15"/>
      <c r="H143" s="15"/>
      <c r="I143" s="15"/>
      <c r="J143" s="17"/>
      <c r="K143" s="17"/>
      <c r="L143" s="22"/>
    </row>
    <row r="144" spans="1:12" ht="34.5" customHeight="1">
      <c r="A144" s="12">
        <v>8</v>
      </c>
      <c r="B144" s="13" t="str">
        <f>HYPERLINK("http://www.lifeprint.com/asl101/pages-signs/08/08.12.html","PANTS, SPELL")</f>
        <v>PANTS, SPELL</v>
      </c>
      <c r="C144" s="10" t="str">
        <f>HYPERLINK("http://www.lifeprint.com/asl101/pages-signs/p/pants.htm","PANTS")</f>
        <v>PANTS</v>
      </c>
      <c r="D144" s="9" t="str">
        <f>HYPERLINK("http://www.lifeprint.com/asl101/pages-signs/s/spell.htm","SPELL, FINGERSPELL")</f>
        <v>SPELL, FINGERSPELL</v>
      </c>
      <c r="E144" s="15"/>
      <c r="F144" s="15"/>
      <c r="G144" s="15"/>
      <c r="H144" s="15"/>
      <c r="I144" s="15"/>
      <c r="J144" s="17"/>
      <c r="K144" s="17"/>
      <c r="L144" s="22"/>
    </row>
    <row r="145" spans="1:12" ht="34.5" customHeight="1">
      <c r="A145" s="12">
        <v>8</v>
      </c>
      <c r="B145" s="13" t="str">
        <f>HYPERLINK("http://www.lifeprint.com/asl101/pages-signs/08/08.09.html","HEARING-AID, WHO HAVE?")</f>
        <v>HEARING-AID, WHO HAVE?</v>
      </c>
      <c r="C145" s="9" t="str">
        <f>HYPERLINK("http://www.lifeprint.com/asl101/pages-signs/h/have.htm","HAVE")</f>
        <v>HAVE</v>
      </c>
      <c r="D145" s="10" t="str">
        <f>HYPERLINK("http://www.lifeprint.com/asl101/pages-signs/h/hearing-aid.htm","HEARING-AID")</f>
        <v>HEARING-AID</v>
      </c>
      <c r="E145" s="9" t="str">
        <f>HYPERLINK("http://www.lifeprint.com/asl101/pages-signs/w/who.htm","WHO")</f>
        <v>WHO</v>
      </c>
      <c r="F145" s="15"/>
      <c r="G145" s="15"/>
      <c r="H145" s="15"/>
      <c r="I145" s="15"/>
      <c r="J145" s="17"/>
      <c r="K145" s="17"/>
      <c r="L145" s="22"/>
    </row>
    <row r="146" spans="1:12" ht="34.5" customHeight="1">
      <c r="A146" s="12">
        <v>8</v>
      </c>
      <c r="B146" s="13" t="str">
        <f>HYPERLINK("http://www.lifeprint.com/asl101/pages-signs/08/08.01a.html","BACKPACK, YOU HAVE?")</f>
        <v>BACKPACK, YOU HAVE?</v>
      </c>
      <c r="C146" s="10" t="str">
        <f>HYPERLINK("http://www.lifeprint.com/asl101/pages-signs/b/backpack.htm","BACKPACK")</f>
        <v>BACKPACK</v>
      </c>
      <c r="D146" s="9" t="str">
        <f>HYPERLINK("http://www.lifeprint.com/asl101/pages-signs/h/have.htm","HAVE")</f>
        <v>HAVE</v>
      </c>
      <c r="E146" s="14" t="str">
        <f>HYPERLINK("http://www.lifeprint.com/asl101/pages-layout/indexing.htm","YOU")</f>
        <v>YOU</v>
      </c>
      <c r="F146" s="15"/>
      <c r="G146" s="15"/>
      <c r="H146" s="15"/>
      <c r="I146" s="15"/>
      <c r="J146" s="17"/>
      <c r="K146" s="17"/>
      <c r="L146" s="22"/>
    </row>
    <row r="147" spans="1:12" ht="34.5" customHeight="1">
      <c r="A147" s="12">
        <v>8</v>
      </c>
      <c r="B147" s="13" t="str">
        <f>HYPERLINK("http://www.lifeprint.com/asl101/pages-signs/08/08.04.html","YOUR BELT, COLOR?")</f>
        <v>YOUR BELT, COLOR?</v>
      </c>
      <c r="C147" s="10" t="str">
        <f>HYPERLINK("http://www.lifeprint.com/asl101/pages-signs/b/belt.htm","BELT")</f>
        <v>BELT</v>
      </c>
      <c r="D147" s="10" t="str">
        <f>HYPERLINK("http://www.lifeprint.com/asl101/pages-signs/c/color.htm","COLOR")</f>
        <v>COLOR</v>
      </c>
      <c r="E147" s="14" t="str">
        <f>HYPERLINK("http://www.lifeprint.com/asl101/pages-signs/y/your.htm","YOUR, YOURS")</f>
        <v>YOUR, YOURS</v>
      </c>
      <c r="F147" s="15"/>
      <c r="G147" s="15"/>
      <c r="H147" s="15"/>
      <c r="I147" s="15"/>
      <c r="J147" s="17"/>
      <c r="K147" s="17"/>
      <c r="L147" s="22"/>
    </row>
    <row r="148" spans="1:12" ht="34.5" customHeight="1">
      <c r="A148" s="12">
        <v>8</v>
      </c>
      <c r="B148" s="13" t="str">
        <f>HYPERLINK("http://www.lifeprint.com/asl101/pages-signs/08/08.14.html","YOUR SHIRT, what-COLOR?")</f>
        <v>YOUR SHIRT, what-COLOR?</v>
      </c>
      <c r="C148" s="10" t="str">
        <f>HYPERLINK("http://www.lifeprint.com/asl101/pages-signs/c/color.htm","COLOR")</f>
        <v>COLOR</v>
      </c>
      <c r="D148" s="10" t="str">
        <f>HYPERLINK("http://www.lifeprint.com/asl101/pages-signs/s/shirt.htm","SHIRT")</f>
        <v>SHIRT</v>
      </c>
      <c r="E148" s="14" t="str">
        <f>HYPERLINK("http://www.lifeprint.com/asl101/pages-signs/y/your.htm","YOUR, YOURS")</f>
        <v>YOUR, YOURS</v>
      </c>
      <c r="F148" s="15"/>
      <c r="G148" s="15"/>
      <c r="H148" s="15"/>
      <c r="I148" s="15"/>
      <c r="J148" s="17"/>
      <c r="K148" s="17"/>
      <c r="L148" s="22"/>
    </row>
    <row r="149" spans="1:12" ht="34.5" customHeight="1">
      <c r="A149" s="12">
        <v>8</v>
      </c>
      <c r="B149" s="13" t="str">
        <f>HYPERLINK("http://www.lifeprint.com/asl101/pages-signs/08/08.16.html","YOUR SOCKS, what-COLOR?")</f>
        <v>YOUR SOCKS, what-COLOR?</v>
      </c>
      <c r="C149" s="10" t="str">
        <f>HYPERLINK("http://www.lifeprint.com/asl101/pages-signs/c/color.htm","COLOR")</f>
        <v>COLOR</v>
      </c>
      <c r="D149" s="10" t="str">
        <f>HYPERLINK("http://www.lifeprint.com/asl101/pages-signs/s/socks.htm","SOCKS")</f>
        <v>SOCKS</v>
      </c>
      <c r="E149" s="14" t="str">
        <f>HYPERLINK("http://www.lifeprint.com/asl101/pages-signs/y/your.htm","YOUR, YOURS")</f>
        <v>YOUR, YOURS</v>
      </c>
      <c r="F149" s="15"/>
      <c r="G149" s="15"/>
      <c r="H149" s="15"/>
      <c r="I149" s="15"/>
      <c r="J149" s="17"/>
      <c r="K149" s="17"/>
      <c r="L149" s="22"/>
    </row>
    <row r="150" spans="1:12" ht="34.5" customHeight="1">
      <c r="A150" s="12">
        <v>8</v>
      </c>
      <c r="B150" s="13" t="str">
        <f>HYPERLINK("http://www.lifeprint.com/asl101/pages-signs/08/08.15.html","SHOES, YOU HAVE HOW-MANY ?")</f>
        <v>SHOES, YOU HAVE HOW-MANY ?</v>
      </c>
      <c r="C150" s="9" t="str">
        <f>HYPERLINK("http://www.lifeprint.com/asl101/pages-signs/h/have.htm","HAVE")</f>
        <v>HAVE</v>
      </c>
      <c r="D150" s="9" t="str">
        <f>HYPERLINK("http://www.lifeprint.com/asl101/pages-signs/h/how-many.htm","HOW-MANY")</f>
        <v>HOW-MANY</v>
      </c>
      <c r="E150" s="10" t="str">
        <f>HYPERLINK("http://www.lifeprint.com/asl101/pages-signs/s/shoes.htm","SHOES")</f>
        <v>SHOES</v>
      </c>
      <c r="F150" s="14" t="str">
        <f>HYPERLINK("http://www.lifeprint.com/asl101/pages-layout/indexing.htm","YOU")</f>
        <v>YOU</v>
      </c>
      <c r="G150" s="15"/>
      <c r="H150" s="15"/>
      <c r="I150" s="15"/>
      <c r="J150" s="17"/>
      <c r="K150" s="17"/>
      <c r="L150" s="22"/>
    </row>
    <row r="151" spans="1:12" ht="34.5" customHeight="1">
      <c r="A151" s="12">
        <v>8</v>
      </c>
      <c r="B151" s="13" t="str">
        <f>HYPERLINK("http://www.lifeprint.com/asl101/pages-signs/08/08.10.html","YOU LIKE WASHING-MACHINE CLOTHES?")</f>
        <v>YOU LIKE WASHING-MACHINE CLOTHES?</v>
      </c>
      <c r="C151" s="10" t="str">
        <f>HYPERLINK("http://www.lifeprint.com/asl101/pages-signs/c/clothes.htm","CLOTHES")</f>
        <v>CLOTHES</v>
      </c>
      <c r="D151" s="14" t="str">
        <f>HYPERLINK("http://www.lifeprint.com/asl101/pages-signs/l/like.htm","LIKE (emotion)")</f>
        <v>LIKE (emotion)</v>
      </c>
      <c r="E151" s="10" t="str">
        <f>HYPERLINK("http://www.lifeprint.com/asl101/pages-signs/w/washingmachine.htm","WASHING-MACHINE, LAUNDRY")</f>
        <v>WASHING-MACHINE, LAUNDRY</v>
      </c>
      <c r="F151" s="14" t="str">
        <f>HYPERLINK("http://www.lifeprint.com/asl101/pages-layout/indexing.htm","YOU")</f>
        <v>YOU</v>
      </c>
      <c r="G151" s="15"/>
      <c r="H151" s="15"/>
      <c r="I151" s="15"/>
      <c r="J151" s="17"/>
      <c r="K151" s="17"/>
      <c r="L151" s="22"/>
    </row>
    <row r="152" spans="1:12" ht="34.5" customHeight="1">
      <c r="A152" s="12">
        <v>8</v>
      </c>
      <c r="B152" s="13" t="str">
        <f>HYPERLINK("http://www.lifeprint.com/asl101/pages-signs/08/08.05.html","YOU CHANGE CLOTHES, WHEN?")</f>
        <v>YOU CHANGE CLOTHES, WHEN?</v>
      </c>
      <c r="C152" s="10" t="str">
        <f>HYPERLINK("http://www.lifeprint.com/asl101/pages-signs/c/change.htm","CHANGE")</f>
        <v>CHANGE</v>
      </c>
      <c r="D152" s="10" t="str">
        <f>HYPERLINK("http://www.lifeprint.com/asl101/pages-signs/c/clothes.htm","CLOTHES ")</f>
        <v>CLOTHES </v>
      </c>
      <c r="E152" s="10" t="str">
        <f>HYPERLINK("http://www.lifeprint.com/asl101/pages-signs/w/when.htm","WHEN")</f>
        <v>WHEN</v>
      </c>
      <c r="F152" s="14" t="str">
        <f>HYPERLINK("http://www.lifeprint.com/asl101/pages-layout/indexing.htm","YOU")</f>
        <v>YOU</v>
      </c>
      <c r="G152" s="15"/>
      <c r="H152" s="15"/>
      <c r="I152" s="15"/>
      <c r="J152" s="17"/>
      <c r="K152" s="17"/>
      <c r="L152" s="22"/>
    </row>
    <row r="153" spans="1:12" ht="34.5" customHeight="1">
      <c r="A153" s="12">
        <v>8</v>
      </c>
      <c r="B153" s="13" t="str">
        <f>HYPERLINK("http://www.lifeprint.com/asl101/pages-signs/08/08.03.html","YOUR HEARING-AID, BATTERY, WHAT-KIND?")</f>
        <v>YOUR HEARING-AID, BATTERY, WHAT-KIND?</v>
      </c>
      <c r="C153" s="10" t="str">
        <f>HYPERLINK("http://www.lifeprint.com/asl101/pages-signs/b/battery.htm","BATTERY, ELECTRIC")</f>
        <v>BATTERY, ELECTRIC</v>
      </c>
      <c r="D153" s="10" t="str">
        <f>HYPERLINK("http://www.lifeprint.com/asl101/pages-signs/h/hearing-aid.htm","HEARING-AID")</f>
        <v>HEARING-AID</v>
      </c>
      <c r="E153" s="10" t="str">
        <f>HYPERLINK("http://www.lifeprint.com/asl101/pages-signs/w/what-kind.htm","KIND, TYPE")</f>
        <v>KIND, TYPE</v>
      </c>
      <c r="F153" s="14" t="str">
        <f>HYPERLINK("http://www.lifeprint.com/asl101/pages-signs/y/your.htm","YOUR, YOURS")</f>
        <v>YOUR, YOURS</v>
      </c>
      <c r="G153" s="15"/>
      <c r="H153" s="15"/>
      <c r="I153" s="15"/>
      <c r="J153" s="17"/>
      <c r="K153" s="17"/>
      <c r="L153" s="22"/>
    </row>
    <row r="154" spans="1:12" ht="34.5" customHeight="1">
      <c r="A154" s="12">
        <v>8</v>
      </c>
      <c r="B154" s="13" t="str">
        <f>HYPERLINK("http://www.lifeprint.com/asl101/pages-signs/08/08.19.html","YOUR BACKPACK HAVE ZIP?")</f>
        <v>YOUR BACKPACK HAVE ZIP?</v>
      </c>
      <c r="C154" s="10" t="str">
        <f>HYPERLINK("http://www.lifeprint.com/asl101/pages-signs/b/backpack.htm","BACKPACK")</f>
        <v>BACKPACK</v>
      </c>
      <c r="D154" s="9" t="str">
        <f>HYPERLINK("http://www.lifeprint.com/asl101/pages-signs/h/have.htm","HAVE")</f>
        <v>HAVE</v>
      </c>
      <c r="E154" s="14" t="str">
        <f>HYPERLINK("http://www.lifeprint.com/asl101/pages-signs/y/your.htm","YOUR, YOURS")</f>
        <v>YOUR, YOURS</v>
      </c>
      <c r="F154" s="10" t="str">
        <f>HYPERLINK("http://www.lifeprint.com/asl101/pages-signs/z/zip.htm","ZIP")</f>
        <v>ZIP</v>
      </c>
      <c r="G154" s="15"/>
      <c r="H154" s="15"/>
      <c r="I154" s="15"/>
      <c r="J154" s="17"/>
      <c r="K154" s="17"/>
      <c r="L154" s="22"/>
    </row>
    <row r="155" spans="1:12" ht="34.5" customHeight="1">
      <c r="A155" s="12">
        <v>8</v>
      </c>
      <c r="B155" s="13" t="str">
        <f>HYPERLINK("http://www.lifeprint.com/asl101/pages-signs/08/08.07.html","CLOTHES DIRTY, SHOULD PUT WHERE?")</f>
        <v>CLOTHES DIRTY, SHOULD PUT WHERE?</v>
      </c>
      <c r="C155" s="10" t="str">
        <f>HYPERLINK("http://www.lifeprint.com/asl101/pages-signs/c/clothes.htm","CLOTHES")</f>
        <v>CLOTHES</v>
      </c>
      <c r="D155" s="10" t="str">
        <f>HYPERLINK("http://www.lifeprint.com/asl101/pages-signs/d/dirty.htm","DIRTY")</f>
        <v>DIRTY</v>
      </c>
      <c r="E155" s="10" t="str">
        <f>HYPERLINK("http://www.lifeprint.com/asl101/pages-signs/p/put.htm","PUT")</f>
        <v>PUT</v>
      </c>
      <c r="F155" s="9" t="str">
        <f>HYPERLINK("http://www.lifeprint.com/asl101/pages-signs/n/need.htm","NEED, MUST, SHOULD")</f>
        <v>NEED, MUST, SHOULD</v>
      </c>
      <c r="G155" s="9" t="str">
        <f>HYPERLINK("http://www.lifeprint.com/asl101/pages-signs/w/where","WHERE")</f>
        <v>WHERE</v>
      </c>
      <c r="H155" s="15"/>
      <c r="I155" s="15"/>
      <c r="J155" s="17"/>
      <c r="K155" s="17"/>
      <c r="L155" s="22"/>
    </row>
    <row r="156" spans="1:12" ht="34.5" customHeight="1">
      <c r="A156" s="12">
        <v>8</v>
      </c>
      <c r="B156" s="13" t="str">
        <f>HYPERLINK("http://www.lifeprint.com/asl101/pages-signs/08/08.08.html","WHO THIS ROOM HAVE GLASSES?")</f>
        <v>WHO THIS ROOM HAVE GLASSES?</v>
      </c>
      <c r="C156" s="10" t="str">
        <f>HYPERLINK("http://www.lifeprint.com/asl101/pages-signs/g/glasses.htm","GLASSES, GALLAUDET")</f>
        <v>GLASSES, GALLAUDET</v>
      </c>
      <c r="D156" s="9" t="str">
        <f>HYPERLINK("http://www.lifeprint.com/asl101/pages-signs/h/have.htm","HAVE")</f>
        <v>HAVE</v>
      </c>
      <c r="E156" s="13" t="str">
        <f>HYPERLINK("http://www.lifeprint.com/asl101/pages-signs/r/room.htm","ROOM, BOX")</f>
        <v>ROOM, BOX</v>
      </c>
      <c r="F156" s="9" t="str">
        <f>HYPERLINK("http://www.lifeprint.com/asl101/pages-signs/t/this.htm","THIS")</f>
        <v>THIS</v>
      </c>
      <c r="G156" s="9" t="str">
        <f>HYPERLINK("http://www.lifeprint.com/asl101/pages-signs/w/who.htm","WHO")</f>
        <v>WHO</v>
      </c>
      <c r="H156" s="15"/>
      <c r="I156" s="15"/>
      <c r="J156" s="17"/>
      <c r="K156" s="17"/>
      <c r="L156" s="22"/>
    </row>
    <row r="157" spans="1:12" ht="34.5" customHeight="1">
      <c r="A157" s="12">
        <v>8</v>
      </c>
      <c r="B157" s="13" t="str">
        <f>HYPERLINK("http://www.lifeprint.com/asl101/pages-signs/08/08.20.html","YOU WANT GO GALLAUDET FUTURE-[someday]?")</f>
        <v>YOU WANT GO GALLAUDET FUTURE-[someday]?</v>
      </c>
      <c r="C157" s="13" t="str">
        <f>HYPERLINK("http://www.lifeprint.com/asl101/pages-signs/s/someday.htm","FUTURE, SOMEDAY")</f>
        <v>FUTURE, SOMEDAY</v>
      </c>
      <c r="D157" s="10" t="str">
        <f>HYPERLINK("http://www.lifeprint.com/asl101/pages-signs/g/glasses.htm","GLASSES, GALLAUDET")</f>
        <v>GLASSES, GALLAUDET</v>
      </c>
      <c r="E157" s="10" t="str">
        <f>HYPERLINK("http://www.lifeprint.com/asl101/pages-signs/g/go.htm","GO")</f>
        <v>GO</v>
      </c>
      <c r="F157" s="9" t="str">
        <f>HYPERLINK("http://www.lifeprint.com/asl101/pages-signs/w/want.htm","WANT")</f>
        <v>WANT</v>
      </c>
      <c r="G157" s="14" t="str">
        <f>HYPERLINK("http://www.lifeprint.com/asl101/pages-layout/indexing.htm","YOU")</f>
        <v>YOU</v>
      </c>
      <c r="H157" s="15"/>
      <c r="I157" s="15"/>
      <c r="J157" s="17"/>
      <c r="K157" s="17"/>
      <c r="L157" s="22"/>
    </row>
    <row r="158" spans="1:12" ht="34.5" customHeight="1">
      <c r="A158" s="12">
        <v>8</v>
      </c>
      <c r="B158" s="13" t="str">
        <f>HYPERLINK("http://www.lifeprint.com/asl101/pages-signs/08/08.18.html","PIZZA [bodyshift] HAMBURGER YOU PREFER WHICH?")</f>
        <v>PIZZA [bodyshift] HAMBURGER YOU PREFER WHICH?</v>
      </c>
      <c r="C158" s="9" t="str">
        <f>HYPERLINK("http://www.lifeprint.com/asl101/pages-signs/o/or.htm","Bodyshift, OR")</f>
        <v>Bodyshift, OR</v>
      </c>
      <c r="D158" s="10" t="str">
        <f>HYPERLINK("http://www.lifeprint.com/asl101/pages-signs/h/hamburger.htm","HAMBURGER")</f>
        <v>HAMBURGER</v>
      </c>
      <c r="E158" s="10" t="str">
        <f>HYPERLINK("http://www.lifeprint.com/asl101/pages-signs/p/pizza.htm","PIZZA")</f>
        <v>PIZZA</v>
      </c>
      <c r="F158" s="9" t="str">
        <f>HYPERLINK("http://www.lifeprint.com/asl101/pages-signs/f/favorite.htm","PREFER, FAVORITE")</f>
        <v>PREFER, FAVORITE</v>
      </c>
      <c r="G158" s="9" t="str">
        <f>HYPERLINK("http://www.lifeprint.com/asl101/pages-signs/w/which.htm","WHICH")</f>
        <v>WHICH</v>
      </c>
      <c r="H158" s="14" t="str">
        <f>HYPERLINK("http://www.lifeprint.com/asl101/pages-layout/indexing.htm","YOU")</f>
        <v>YOU</v>
      </c>
      <c r="I158" s="15"/>
      <c r="J158" s="17"/>
      <c r="K158" s="17"/>
      <c r="L158" s="22"/>
    </row>
    <row r="159" spans="1:12" ht="34.5" customHeight="1">
      <c r="A159" s="12">
        <v>8</v>
      </c>
      <c r="B159" s="13" t="str">
        <f>HYPERLINK("http://www.lifeprint.com/asl101/pages-signs/08/08.17.html","YOU THINK CHILDREN SHOULD CHANGE UNDERWEAR DAILY?")</f>
        <v>YOU THINK CHILDREN SHOULD CHANGE UNDERWEAR DAILY?</v>
      </c>
      <c r="C159" s="10" t="str">
        <f>HYPERLINK("http://www.lifeprint.com/asl101/pages-signs/c/change.htm","CHANGE")</f>
        <v>CHANGE</v>
      </c>
      <c r="D159" s="10" t="str">
        <f>HYPERLINK("http://www.lifeprint.com/asl101/pages-signs/c/child.htm","CHILDREN")</f>
        <v>CHILDREN</v>
      </c>
      <c r="E159" s="13" t="str">
        <f>HYPERLINK("http://www.lifeprint.com/asl101/pages-signs/e/everyday.htm","EVERYDAY, DAILY")</f>
        <v>EVERYDAY, DAILY</v>
      </c>
      <c r="F159" s="9" t="str">
        <f>HYPERLINK("http://www.lifeprint.com/asl101/pages-signs/n/need.htm","NEED, MUST, SHOULD")</f>
        <v>NEED, MUST, SHOULD</v>
      </c>
      <c r="G159" s="9" t="str">
        <f>HYPERLINK("http://www.lifeprint.com/asl101/pages-signs/t/think.htm","THINK")</f>
        <v>THINK</v>
      </c>
      <c r="H159" s="10" t="str">
        <f>HYPERLINK("http://www.lifeprint.com/asl101/pages-signs/u/underwear.htm","UNDERWEAR")</f>
        <v>UNDERWEAR</v>
      </c>
      <c r="I159" s="14" t="str">
        <f>HYPERLINK("http://www.lifeprint.com/asl101/pages-layout/indexing.htm","YOU")</f>
        <v>YOU</v>
      </c>
      <c r="J159" s="17"/>
      <c r="K159" s="17"/>
      <c r="L159" s="22"/>
    </row>
    <row r="160" spans="1:12" ht="34.5" customHeight="1">
      <c r="A160" s="12">
        <v>8</v>
      </c>
      <c r="B160" s="13" t="str">
        <f>HYPERLINK("http://www.lifeprint.com/asl101/pages-signs/08/08.02.html","YOUR HOUSE, CLOTHES DIRTY, PUT-in BASKET WHO?")</f>
        <v>YOUR HOUSE, CLOTHES DIRTY, PUT-in BASKET WHO?</v>
      </c>
      <c r="C160" s="10" t="str">
        <f>HYPERLINK("http://www.lifeprint.com/asl101/pages-signs/b/basket.htm","BASKET")</f>
        <v>BASKET</v>
      </c>
      <c r="D160" s="10" t="str">
        <f>HYPERLINK("http://www.lifeprint.com/asl101/pages-signs/c/clothes.htm","CLOTHES ")</f>
        <v>CLOTHES </v>
      </c>
      <c r="E160" s="10" t="str">
        <f>HYPERLINK("http://www.lifeprint.com/asl101/pages-signs/d/dirty.htm","DIRTY")</f>
        <v>DIRTY</v>
      </c>
      <c r="F160" s="10" t="str">
        <f>HYPERLINK("http://www.lifeprint.com/asl101/pages-signs/h/house.htm","HOUSE")</f>
        <v>HOUSE</v>
      </c>
      <c r="G160" s="10" t="str">
        <f>HYPERLINK("http://www.lifeprint.com/asl101/pages-signs/p/put.htm","PUT")</f>
        <v>PUT</v>
      </c>
      <c r="H160" s="9" t="str">
        <f>HYPERLINK("http://www.lifeprint.com/asl101/pages-signs/w/who.htm","WHO")</f>
        <v>WHO</v>
      </c>
      <c r="I160" s="14" t="str">
        <f>HYPERLINK("http://www.lifeprint.com/asl101/pages-signs/y/your.htm","YOUR, YOURS")</f>
        <v>YOUR, YOURS</v>
      </c>
      <c r="J160" s="17"/>
      <c r="K160" s="17"/>
      <c r="L160" s="22"/>
    </row>
    <row r="161" spans="1:12" ht="34.5" customHeight="1">
      <c r="A161" s="12">
        <v>8</v>
      </c>
      <c r="B161" s="13" t="str">
        <f>HYPERLINK("http://www.lifeprint.com/asl101/pages-signs/08/08.13.html","SCHOOL FINISH, YOUR MOM PICK-UP YOU, what-TIME?")</f>
        <v>SCHOOL FINISH, YOUR MOM PICK-UP YOU, what-TIME?</v>
      </c>
      <c r="C161" s="10" t="str">
        <f>HYPERLINK("http://www.lifeprint.com/asl101/pages-signs/f/finish.htm","FINISH")</f>
        <v>FINISH</v>
      </c>
      <c r="D161" s="9" t="str">
        <f>HYPERLINK("http://www.lifeprint.com/asl101/pages-signs/m/mom.htm","MOM, MOTHER")</f>
        <v>MOM, MOTHER</v>
      </c>
      <c r="E161" s="10" t="str">
        <f>HYPERLINK("http://www.lifeprint.com/asl101/pages-signs/f/find.htm","FIND, PICK-UP")</f>
        <v>FIND, PICK-UP</v>
      </c>
      <c r="F161" s="10" t="str">
        <f>HYPERLINK("http://www.lifeprint.com/asl101/pages-signs/s/school.htm","SCHOOL")</f>
        <v>SCHOOL</v>
      </c>
      <c r="G161" s="10" t="str">
        <f>HYPERLINK("http://www.lifeprint.com/asl101/pages-signs/t/time.htm","TIME, O'CLOCK")</f>
        <v>TIME, O'CLOCK</v>
      </c>
      <c r="H161" s="14" t="str">
        <f>HYPERLINK("http://www.lifeprint.com/asl101/pages-layout/indexing.htm","YOU")</f>
        <v>YOU</v>
      </c>
      <c r="I161" s="14" t="str">
        <f>HYPERLINK("http://www.lifeprint.com/asl101/pages-signs/y/your.htm","YOUR, YOURS")</f>
        <v>YOUR, YOURS</v>
      </c>
      <c r="J161" s="17"/>
      <c r="K161" s="17"/>
      <c r="L161" s="22"/>
    </row>
    <row r="162" spans="1:12" ht="34.5" customHeight="1">
      <c r="A162" s="12">
        <v>9</v>
      </c>
      <c r="B162" s="13" t="str">
        <f>HYPERLINK("http://www.lifeprint.com/asl101/pages-signs/09/garage-have.htm","GARAGE HAVE?")</f>
        <v>GARAGE HAVE?</v>
      </c>
      <c r="C162" s="10" t="str">
        <f>HYPERLINK("http://www.lifeprint.com/asl101/pages-signs/g/garage.htm","GARAGE")</f>
        <v>GARAGE</v>
      </c>
      <c r="D162" s="9" t="str">
        <f>HYPERLINK("http://www.lifeprint.com/asl101/pages-signs/h/have.htm","HAVE")</f>
        <v>HAVE</v>
      </c>
      <c r="E162" s="15"/>
      <c r="F162" s="15"/>
      <c r="G162" s="15"/>
      <c r="H162" s="15"/>
      <c r="I162" s="15"/>
      <c r="J162" s="17"/>
      <c r="K162" s="17"/>
      <c r="L162" s="22"/>
    </row>
    <row r="163" spans="1:12" ht="34.5" customHeight="1">
      <c r="A163" s="12">
        <v>9</v>
      </c>
      <c r="B163" s="13" t="str">
        <f>HYPERLINK("http://www.lifeprint.com/asl101/pages-signs/09/that-table-what-color.htm","THAT TABLE, COLOR?")</f>
        <v>THAT TABLE, COLOR?</v>
      </c>
      <c r="C163" s="10" t="str">
        <f>HYPERLINK("http://www.lifeprint.com/asl101/pages-signs/c/color.htm","COLOR")</f>
        <v>COLOR</v>
      </c>
      <c r="D163" s="10" t="str">
        <f>HYPERLINK("http://www.lifeprint.com/asl101/pages-signs/t/table.htm","TABLE, DESK")</f>
        <v>TABLE, DESK</v>
      </c>
      <c r="E163" s="13" t="str">
        <f>HYPERLINK("http://www.lifeprint.com/asl101/pages-signs/t/that.htm","THAT")</f>
        <v>THAT</v>
      </c>
      <c r="F163" s="15"/>
      <c r="G163" s="15"/>
      <c r="H163" s="15"/>
      <c r="I163" s="15"/>
      <c r="J163" s="17"/>
      <c r="K163" s="17"/>
      <c r="L163" s="22"/>
    </row>
    <row r="164" spans="1:12" ht="34.5" customHeight="1">
      <c r="A164" s="12">
        <v>9</v>
      </c>
      <c r="B164" s="13" t="str">
        <f>HYPERLINK("http://www.lifeprint.com/asl101/pages-signs/09/ambulance-before-you.htm","AMBULANCE, PAST YOU?")</f>
        <v>AMBULANCE, PAST YOU?</v>
      </c>
      <c r="C164" s="13" t="str">
        <f>HYPERLINK("http://www.lifeprint.com/asl101/pages-signs/l/light.htm","AMBULANCE")</f>
        <v>AMBULANCE</v>
      </c>
      <c r="D164" s="9" t="str">
        <f>HYPERLINK("http://www.lifeprint.com/asl101/pages-signs/n/next.htm","PAST, BEFORE")</f>
        <v>PAST, BEFORE</v>
      </c>
      <c r="E164" s="14" t="str">
        <f>HYPERLINK("http://www.lifeprint.com/asl101/pages-layout/indexing.htm","YOU")</f>
        <v>YOU</v>
      </c>
      <c r="F164" s="15"/>
      <c r="G164" s="15"/>
      <c r="H164" s="15"/>
      <c r="I164" s="15"/>
      <c r="J164" s="17"/>
      <c r="K164" s="17"/>
      <c r="L164" s="22"/>
    </row>
    <row r="165" spans="1:12" ht="34.5" customHeight="1">
      <c r="A165" s="12">
        <v>9</v>
      </c>
      <c r="B165" s="13" t="str">
        <f>HYPERLINK("http://www.lifeprint.com/asl101/pages-signs/09/you-going-steady-with-someone.htm","YOU TOGETHER-steady SOMEONE?")</f>
        <v>YOU TOGETHER-steady SOMEONE?</v>
      </c>
      <c r="C165" s="14" t="str">
        <f>HYPERLINK("http://www.lifeprint.com/asl101/pages-signs/s/single.htm","SINGLE, SOMEONE, SOMETHING, ALONE")</f>
        <v>SINGLE, SOMEONE, SOMETHING, ALONE</v>
      </c>
      <c r="D165" s="10" t="str">
        <f>HYPERLINK("http://www.lifeprint.com/asl101/pages-signs/w/withadvanced.htm","TOGETHER, GO-STEADY")</f>
        <v>TOGETHER, GO-STEADY</v>
      </c>
      <c r="E165" s="14" t="str">
        <f>HYPERLINK("http://www.lifeprint.com/asl101/pages-layout/indexing.htm","YOU")</f>
        <v>YOU</v>
      </c>
      <c r="F165" s="15"/>
      <c r="G165" s="15"/>
      <c r="H165" s="15"/>
      <c r="I165" s="15"/>
      <c r="J165" s="17"/>
      <c r="K165" s="17"/>
      <c r="L165" s="22"/>
    </row>
    <row r="166" spans="1:12" ht="34.5" customHeight="1">
      <c r="A166" s="12">
        <v>9</v>
      </c>
      <c r="B166" s="13" t="str">
        <f>HYPERLINK("http://www.lifeprint.com/asl101/pages-signs/09/what-kind-toothpaste-you.htm","TOOTHPASTE YOU, what-KIND?")</f>
        <v>TOOTHPASTE YOU, what-KIND?</v>
      </c>
      <c r="C166" s="10" t="str">
        <f>HYPERLINK("http://www.lifeprint.com/asl101/pages-signs/w/what-kind.htm","KIND, TYPE")</f>
        <v>KIND, TYPE</v>
      </c>
      <c r="D166" s="13" t="str">
        <f>HYPERLINK("http://www.lifeprint.com/asl101/pages-signs/t/toothpaste.htm","TOOTHPASTE")</f>
        <v>TOOTHPASTE</v>
      </c>
      <c r="E166" s="14" t="str">
        <f>HYPERLINK("http://www.lifeprint.com/asl101/pages-layout/indexing.htm","YOU")</f>
        <v>YOU</v>
      </c>
      <c r="F166" s="15"/>
      <c r="G166" s="15"/>
      <c r="H166" s="15"/>
      <c r="I166" s="15"/>
      <c r="J166" s="17"/>
      <c r="K166" s="17"/>
      <c r="L166" s="22"/>
    </row>
    <row r="167" spans="1:12" ht="34.5" customHeight="1">
      <c r="A167" s="12">
        <v>9</v>
      </c>
      <c r="B167" s="13" t="str">
        <f>HYPERLINK("http://www.lifeprint.com/asl101/pages-signs/09/yesterday-you-shower.htm","YESTERDAY YOU SHOWER?")</f>
        <v>YESTERDAY YOU SHOWER?</v>
      </c>
      <c r="C167" s="10" t="str">
        <f>HYPERLINK("http://www.lifeprint.com/asl101/pages-signs/s/shower.htm","SHOWER")</f>
        <v>SHOWER</v>
      </c>
      <c r="D167" s="10" t="str">
        <f>HYPERLINK("http://www.lifeprint.com/asl101/pages-signs/y/yesterday.htm","YESTERDAY")</f>
        <v>YESTERDAY</v>
      </c>
      <c r="E167" s="14" t="str">
        <f>HYPERLINK("http://www.lifeprint.com/asl101/pages-layout/indexing.htm","YOU")</f>
        <v>YOU</v>
      </c>
      <c r="F167" s="15"/>
      <c r="G167" s="15"/>
      <c r="H167" s="15"/>
      <c r="I167" s="15"/>
      <c r="J167" s="17"/>
      <c r="K167" s="17"/>
      <c r="L167" s="22"/>
    </row>
    <row r="168" spans="1:12" ht="34.5" customHeight="1">
      <c r="A168" s="12">
        <v>9</v>
      </c>
      <c r="B168" s="13" t="str">
        <f>HYPERLINK("http://www.lifeprint.com/asl101/pages-signs/09/your-couch-what-color.htm","YOUR COUCH, COLOR?")</f>
        <v>YOUR COUCH, COLOR?</v>
      </c>
      <c r="C168" s="10" t="str">
        <f>HYPERLINK("http://www.lifeprint.com/asl101/pages-signs/c/color.htm","COLOR")</f>
        <v>COLOR</v>
      </c>
      <c r="D168" s="10" t="str">
        <f>HYPERLINK("http://www.lifeprint.com/asl101/pages-signs/c/couch.htm","COUCH")</f>
        <v>COUCH</v>
      </c>
      <c r="E168" s="14" t="str">
        <f>HYPERLINK("http://www.lifeprint.com/asl101/pages-signs/y/your.htm","YOUR, YOURS")</f>
        <v>YOUR, YOURS</v>
      </c>
      <c r="F168" s="15"/>
      <c r="G168" s="15"/>
      <c r="H168" s="15"/>
      <c r="I168" s="15"/>
      <c r="J168" s="17"/>
      <c r="K168" s="17"/>
      <c r="L168" s="22"/>
    </row>
    <row r="169" spans="1:12" ht="34.5" customHeight="1">
      <c r="A169" s="12">
        <v>9</v>
      </c>
      <c r="B169" s="13" t="str">
        <f>HYPERLINK("http://www.lifeprint.com/asl101/pages-signs/09/your-refrigerator-what-color.htm","YOUR REFRIGERATOR, what-COLOR?")</f>
        <v>YOUR REFRIGERATOR, what-COLOR?</v>
      </c>
      <c r="C169" s="10" t="str">
        <f>HYPERLINK("http://www.lifeprint.com/asl101/pages-signs/c/color.htm","COLOR")</f>
        <v>COLOR</v>
      </c>
      <c r="D169" s="10" t="str">
        <f>HYPERLINK("http://www.lifeprint.com/asl101/pages-signs/r/refrigerator.htm","REFRIGERATOR")</f>
        <v>REFRIGERATOR</v>
      </c>
      <c r="E169" s="14" t="str">
        <f>HYPERLINK("http://www.lifeprint.com/asl101/pages-signs/y/your.htm","YOUR, YOURS")</f>
        <v>YOUR, YOURS</v>
      </c>
      <c r="F169" s="15"/>
      <c r="G169" s="15"/>
      <c r="H169" s="15"/>
      <c r="I169" s="15"/>
      <c r="J169" s="17"/>
      <c r="K169" s="17"/>
      <c r="L169" s="22"/>
    </row>
    <row r="170" spans="1:12" ht="34.5" customHeight="1">
      <c r="A170" s="12">
        <v>9</v>
      </c>
      <c r="B170" s="13" t="str">
        <f>HYPERLINK("http://www.lifeprint.com/asl101/pages-signs/09/your-sink-what-color.htm","YOUR S-I-N-K, COLOR?")</f>
        <v>YOUR S-I-N-K, COLOR?</v>
      </c>
      <c r="C170" s="10" t="str">
        <f>HYPERLINK("http://www.lifeprint.com/asl101/pages-signs/c/color.htm","COLOR")</f>
        <v>COLOR</v>
      </c>
      <c r="D170" s="10" t="str">
        <f>HYPERLINK("http://www.lifeprint.com/asl101/pages-signs/s/sink.htm","SINK")</f>
        <v>SINK</v>
      </c>
      <c r="E170" s="14" t="str">
        <f>HYPERLINK("http://www.lifeprint.com/asl101/pages-signs/y/your.htm","YOUR, YOURS")</f>
        <v>YOUR, YOURS</v>
      </c>
      <c r="F170" s="15"/>
      <c r="G170" s="15"/>
      <c r="H170" s="15"/>
      <c r="I170" s="15"/>
      <c r="J170" s="17"/>
      <c r="K170" s="17"/>
      <c r="L170" s="22"/>
    </row>
    <row r="171" spans="1:12" ht="34.5" customHeight="1">
      <c r="A171" s="12">
        <v>9</v>
      </c>
      <c r="B171" s="13" t="str">
        <f>HYPERLINK("http://www.lifeprint.com/asl101/pages-signs/09/car-have-how-many-door.htm","CAR HAVE? HOW-MANY DOORS?")</f>
        <v>CAR HAVE? HOW-MANY DOORS?</v>
      </c>
      <c r="C171" s="9" t="str">
        <f>HYPERLINK("http://www.lifeprint.com/asl101/pages-signs/c/car.htm","CAR")</f>
        <v>CAR</v>
      </c>
      <c r="D171" s="10" t="str">
        <f>HYPERLINK("http://www.lifeprint.com/asl101/pages-signs/d/door.htm","DOOR")</f>
        <v>DOOR</v>
      </c>
      <c r="E171" s="9" t="str">
        <f>HYPERLINK("http://www.lifeprint.com/asl101/pages-signs/h/have.htm","HAVE")</f>
        <v>HAVE</v>
      </c>
      <c r="F171" s="9" t="str">
        <f>HYPERLINK("http://www.lifeprint.com/asl101/pages-signs/h/how-many.htm","HOW-MANY")</f>
        <v>HOW-MANY</v>
      </c>
      <c r="G171" s="15"/>
      <c r="H171" s="15"/>
      <c r="I171" s="15"/>
      <c r="J171" s="17"/>
      <c r="K171" s="17"/>
      <c r="L171" s="22"/>
    </row>
    <row r="172" spans="1:12" ht="34.5" customHeight="1">
      <c r="A172" s="12">
        <v>9</v>
      </c>
      <c r="B172" s="13" t="str">
        <f>HYPERLINK("http://www.lifeprint.com/asl101/pages-signs/09/why-deaf-prefer-kitchen.htm","DEAF PREFER KITCHEN, WHY?")</f>
        <v>DEAF PREFER KITCHEN, WHY?</v>
      </c>
      <c r="C172" s="14" t="str">
        <f>HYPERLINK("http://www.lifeprint.com/asl101/pages-signs/d/deaf.htm","DEAF")</f>
        <v>DEAF</v>
      </c>
      <c r="D172" s="10" t="str">
        <f>HYPERLINK("http://www.lifeprint.com/asl101/pages-signs/k/kitchen.htm","KITCHEN")</f>
        <v>KITCHEN</v>
      </c>
      <c r="E172" s="9" t="str">
        <f>HYPERLINK("http://www.lifeprint.com/asl101/pages-signs/f/favorite.htm","PREFER, FAVORITE")</f>
        <v>PREFER, FAVORITE</v>
      </c>
      <c r="F172" s="9" t="str">
        <f>HYPERLINK("http://www.lifeprint.com/asl101/pages-signs/w/why.htm","WHY")</f>
        <v>WHY</v>
      </c>
      <c r="G172" s="15"/>
      <c r="H172" s="15"/>
      <c r="I172" s="15"/>
      <c r="J172" s="17"/>
      <c r="K172" s="17"/>
      <c r="L172" s="22"/>
    </row>
    <row r="173" spans="1:12" ht="34.5" customHeight="1">
      <c r="A173" s="12">
        <v>9</v>
      </c>
      <c r="B173" s="13" t="str">
        <f>HYPERLINK("http://www.lifeprint.com/asl101/pages-signs/09/you-LIVE, ADDRESS-basement-apartment.htm","YOU LIVE BASEMENT APT?")</f>
        <v>YOU LIVE BASEMENT APT?</v>
      </c>
      <c r="C173" s="10" t="str">
        <f>HYPERLINK("http://www.lifeprint.com/asl101/pages-signs/a/apartment.htm","APARTMENT")</f>
        <v>APARTMENT</v>
      </c>
      <c r="D173" s="10" t="str">
        <f>HYPERLINK("http://www.lifeprint.com/asl101/pages-signs/b/basement.htm","BASEMENT")</f>
        <v>BASEMENT</v>
      </c>
      <c r="E173" s="9" t="str">
        <f>HYPERLINK("http://www.lifeprint.com/asl101/pages-signs/l/live.htm","LIVE, ADDRESS")</f>
        <v>LIVE, ADDRESS</v>
      </c>
      <c r="F173" s="14" t="str">
        <f>HYPERLINK("http://www.lifeprint.com/asl101/pages-layout/indexing.htm","YOU")</f>
        <v>YOU</v>
      </c>
      <c r="G173" s="15"/>
      <c r="H173" s="15"/>
      <c r="I173" s="15"/>
      <c r="J173" s="17"/>
      <c r="K173" s="17"/>
      <c r="L173" s="22"/>
    </row>
    <row r="174" spans="1:12" ht="34.5" customHeight="1">
      <c r="A174" s="12">
        <v>9</v>
      </c>
      <c r="B174" s="13" t="str">
        <f>HYPERLINK("http://www.lifeprint.com/asl101/pages-signs/09/your-bathroom-have-tub.htm","YOUR BATHROOM HAVE T-U-B?")</f>
        <v>YOUR BATHROOM HAVE T-U-B?</v>
      </c>
      <c r="C174" s="10" t="str">
        <f>HYPERLINK("http://www.lifeprint.com/asl101/pages-signs/b/bathroom.htm","BATHROOM, TOILET")</f>
        <v>BATHROOM, TOILET</v>
      </c>
      <c r="D174" s="9" t="str">
        <f>HYPERLINK("http://www.lifeprint.com/asl101/pages-signs/h/have.htm","HAVE")</f>
        <v>HAVE</v>
      </c>
      <c r="E174" s="16" t="s">
        <v>17</v>
      </c>
      <c r="F174" s="14" t="str">
        <f>HYPERLINK("http://www.lifeprint.com/asl101/pages-signs/y/your.htm","YOUR, YOURS")</f>
        <v>YOUR, YOURS</v>
      </c>
      <c r="G174" s="15"/>
      <c r="H174" s="15"/>
      <c r="I174" s="15"/>
      <c r="J174" s="17"/>
      <c r="K174" s="17"/>
      <c r="L174" s="22"/>
    </row>
    <row r="175" spans="1:12" ht="34.5" customHeight="1">
      <c r="A175" s="12">
        <v>9</v>
      </c>
      <c r="B175" s="13" t="str">
        <f>HYPERLINK("http://www.lifeprint.com/asl101/pages-signs/09/your-house-how-many-bathrooms.htm","YOUR HOUSE, HOW-MANY BATHROOM?")</f>
        <v>YOUR HOUSE, HOW-MANY BATHROOM?</v>
      </c>
      <c r="C175" s="10" t="str">
        <f>HYPERLINK("http://www.lifeprint.com/asl101/pages-signs/b/bathroom.htm","BATHROOM, TOILET")</f>
        <v>BATHROOM, TOILET</v>
      </c>
      <c r="D175" s="10" t="str">
        <f>HYPERLINK("http://www.lifeprint.com/asl101/pages-signs/h/house.htm","HOUSE")</f>
        <v>HOUSE</v>
      </c>
      <c r="E175" s="9" t="str">
        <f>HYPERLINK("http://www.lifeprint.com/asl101/pages-signs/h/how-many.htm","HOW-MANY")</f>
        <v>HOW-MANY</v>
      </c>
      <c r="F175" s="14" t="str">
        <f>HYPERLINK("http://www.lifeprint.com/asl101/pages-signs/y/your.htm","YOUR, YOURS")</f>
        <v>YOUR, YOURS</v>
      </c>
      <c r="G175" s="15"/>
      <c r="H175" s="15"/>
      <c r="I175" s="15"/>
      <c r="J175" s="17"/>
      <c r="K175" s="17"/>
      <c r="L175" s="22"/>
    </row>
    <row r="176" spans="1:12" ht="34.5" customHeight="1">
      <c r="A176" s="12">
        <v>9</v>
      </c>
      <c r="B176" s="13" t="str">
        <f>HYPERLINK("http://www.lifeprint.com/asl101/pages-signs/09/your-bedroom-have-window.htm","YOUR BEDROOM HAVE WINDOW?")</f>
        <v>YOUR BEDROOM HAVE WINDOW?</v>
      </c>
      <c r="C176" s="10" t="str">
        <f>HYPERLINK("http://www.lifeprint.com/asl101/pages-signs/b/bedroom.htm","BEDROOM")</f>
        <v>BEDROOM</v>
      </c>
      <c r="D176" s="9" t="str">
        <f>HYPERLINK("http://www.lifeprint.com/asl101/pages-signs/h/have.htm","HAVE")</f>
        <v>HAVE</v>
      </c>
      <c r="E176" s="10" t="str">
        <f>HYPERLINK("http://www.lifeprint.com/asl101/pages-signs/w/window.htm","WINDOW")</f>
        <v>WINDOW</v>
      </c>
      <c r="F176" s="14" t="str">
        <f>HYPERLINK("http://www.lifeprint.com/asl101/pages-signs/y/your.htm","YOUR, YOURS")</f>
        <v>YOUR, YOURS</v>
      </c>
      <c r="G176" s="15"/>
      <c r="H176" s="15"/>
      <c r="I176" s="15"/>
      <c r="J176" s="17"/>
      <c r="K176" s="17"/>
      <c r="L176" s="22"/>
    </row>
    <row r="177" spans="1:12" ht="34.5" customHeight="1">
      <c r="A177" s="12">
        <v>9</v>
      </c>
      <c r="B177" s="13" t="str">
        <f>HYPERLINK("http://www.lifeprint.com/asl101/pages-signs/09/you-prefer-bath-or-shower-which.htm","BATH, SHOWER, YOU PREFER WHICH?")</f>
        <v>BATH, SHOWER, YOU PREFER WHICH?</v>
      </c>
      <c r="C177" s="13" t="str">
        <f>HYPERLINK("http://www.lifeprint.com/asl101/pages-signs/b/bathtub.htm","BATH, BATHTUB")</f>
        <v>BATH, BATHTUB</v>
      </c>
      <c r="D177" s="9" t="str">
        <f>HYPERLINK("http://www.lifeprint.com/asl101/pages-signs/f/favorite.htm","PREFER, FAVORITE")</f>
        <v>PREFER, FAVORITE</v>
      </c>
      <c r="E177" s="10" t="str">
        <f>HYPERLINK("http://www.lifeprint.com/asl101/pages-signs/s/shower.htm","SHOWER")</f>
        <v>SHOWER</v>
      </c>
      <c r="F177" s="9" t="str">
        <f>HYPERLINK("http://www.lifeprint.com/asl101/pages-signs/w/which.htm","WHICH")</f>
        <v>WHICH</v>
      </c>
      <c r="G177" s="14" t="str">
        <f>HYPERLINK("http://www.lifeprint.com/asl101/pages-layout/indexing.htm","YOU")</f>
        <v>YOU</v>
      </c>
      <c r="H177" s="15"/>
      <c r="I177" s="15"/>
      <c r="J177" s="17"/>
      <c r="K177" s="17"/>
      <c r="L177" s="22"/>
    </row>
    <row r="178" spans="1:12" ht="34.5" customHeight="1">
      <c r="A178" s="12">
        <v>9</v>
      </c>
      <c r="B178" s="13" t="str">
        <f>HYPERLINK("http://www.lifeprint.com/asl101/pages-signs/09/you-prefer-stove-microwave-which.htm","YOU PREFER STOVE, MICROWAVE, WHICH?")</f>
        <v>YOU PREFER STOVE, MICROWAVE, WHICH?</v>
      </c>
      <c r="C178" s="10" t="str">
        <f>HYPERLINK("http://www.lifeprint.com/asl101/pages-signs/m/microwave.htm","MICROWAVE")</f>
        <v>MICROWAVE</v>
      </c>
      <c r="D178" s="9" t="str">
        <f>HYPERLINK("http://www.lifeprint.com/asl101/pages-signs/f/favorite.htm","PREFER, FAVORITE")</f>
        <v>PREFER, FAVORITE</v>
      </c>
      <c r="E178" s="10" t="str">
        <f>HYPERLINK("http://www.lifeprint.com/asl101/pages-signs/s/stove.htm","STOVE")</f>
        <v>STOVE</v>
      </c>
      <c r="F178" s="9" t="str">
        <f>HYPERLINK("http://www.lifeprint.com/asl101/pages-signs/w/which.htm","WHICH")</f>
        <v>WHICH</v>
      </c>
      <c r="G178" s="14" t="str">
        <f>HYPERLINK("http://www.lifeprint.com/asl101/pages-layout/indexing.htm","YOU")</f>
        <v>YOU</v>
      </c>
      <c r="H178" s="15"/>
      <c r="I178" s="15"/>
      <c r="J178" s="17"/>
      <c r="K178" s="17"/>
      <c r="L178" s="22"/>
    </row>
    <row r="179" spans="1:12" ht="34.5" customHeight="1">
      <c r="A179" s="12">
        <v>9</v>
      </c>
      <c r="B179" s="13" t="str">
        <f>HYPERLINK("http://www.lifeprint.com/asl101/pages-signs/09/your-house-garbage-who-throw-out.htm","YOUR HOUSE, GARBAGE, WHO throw out?")</f>
        <v>YOUR HOUSE, GARBAGE, WHO throw out?</v>
      </c>
      <c r="C179" s="10" t="str">
        <f>HYPERLINK("http://www.lifeprint.com/asl101/pages-signs/g/garbage.htm","GARBAGE")</f>
        <v>GARBAGE</v>
      </c>
      <c r="D179" s="10" t="str">
        <f>HYPERLINK("http://www.lifeprint.com/asl101/pages-signs/h/house.htm","HOUSE")</f>
        <v>HOUSE</v>
      </c>
      <c r="E179" s="16" t="s">
        <v>16</v>
      </c>
      <c r="F179" s="9" t="str">
        <f>HYPERLINK("http://www.lifeprint.com/asl101/pages-signs/w/who.htm","WHO")</f>
        <v>WHO</v>
      </c>
      <c r="G179" s="14" t="str">
        <f>HYPERLINK("http://www.lifeprint.com/asl101/pages-signs/y/your.htm","YOUR, YOURS")</f>
        <v>YOUR, YOURS</v>
      </c>
      <c r="H179" s="15"/>
      <c r="I179" s="15"/>
      <c r="J179" s="17"/>
      <c r="K179" s="17"/>
      <c r="L179" s="22"/>
    </row>
    <row r="180" spans="1:12" ht="34.5" customHeight="1">
      <c r="A180" s="12">
        <v>9</v>
      </c>
      <c r="B180" s="13" t="str">
        <f>HYPERLINK("http://www.lifeprint.com/asl101/pages-signs/09/your-dryer-gas-electric-which.htm","YOUR DRYER, G-A-S, [bodyshift] ELECTRIC WHICH?")</f>
        <v>YOUR DRYER, G-A-S, [bodyshift] ELECTRIC WHICH?</v>
      </c>
      <c r="C180" s="9" t="str">
        <f>HYPERLINK("http://www.lifeprint.com/asl101/pages-signs/o/or.htm","Bodyshift, OR")</f>
        <v>Bodyshift, OR</v>
      </c>
      <c r="D180" s="10" t="str">
        <f>HYPERLINK("http://www.lifeprint.com/asl101/pages-signs/d/dryer.htm","DRY, DRYER")</f>
        <v>DRY, DRYER</v>
      </c>
      <c r="E180" s="10" t="str">
        <f>HYPERLINK("http://www.lifeprint.com/asl101/pages-signs/b/battery.htm","BATTERY, ELECTRIC")</f>
        <v>BATTERY, ELECTRIC</v>
      </c>
      <c r="F180" s="16" t="s">
        <v>15</v>
      </c>
      <c r="G180" s="9" t="str">
        <f>HYPERLINK("http://www.lifeprint.com/asl101/pages-signs/w/which.htm","WHICH")</f>
        <v>WHICH</v>
      </c>
      <c r="H180" s="14" t="str">
        <f>HYPERLINK("http://www.lifeprint.com/asl101/pages-signs/y/your.htm","YOUR, YOURS")</f>
        <v>YOUR, YOURS</v>
      </c>
      <c r="I180" s="15"/>
      <c r="J180" s="17"/>
      <c r="K180" s="17"/>
      <c r="L180" s="22"/>
    </row>
    <row r="181" spans="1:12" ht="34.5" customHeight="1">
      <c r="A181" s="12">
        <v>9</v>
      </c>
      <c r="B181" s="13" t="str">
        <f>HYPERLINK("http://www.lifeprint.com/asl101/pages-signs/09/your-pants-you-put-drawer-hang-up-which.htm","YOUR PANTS, YOU PUT DRESSER, HANG-UP WHICH?")</f>
        <v>YOUR PANTS, YOU PUT DRESSER, HANG-UP WHICH?</v>
      </c>
      <c r="C181" s="10" t="str">
        <f>HYPERLINK("http://www.lifeprint.com/asl101/pages-signs/d/dresser.htm","DRESSER, DRAWER")</f>
        <v>DRESSER, DRAWER</v>
      </c>
      <c r="D181" s="16" t="s">
        <v>14</v>
      </c>
      <c r="E181" s="10" t="str">
        <f>HYPERLINK("http://www.lifeprint.com/asl101/pages-signs/p/pants.htm","PANTS")</f>
        <v>PANTS</v>
      </c>
      <c r="F181" s="10" t="str">
        <f>HYPERLINK("http://www.lifeprint.com/asl101/pages-signs/p/put.htm","PUT")</f>
        <v>PUT</v>
      </c>
      <c r="G181" s="9" t="str">
        <f>HYPERLINK("http://www.lifeprint.com/asl101/pages-signs/w/which.htm","WHICH")</f>
        <v>WHICH</v>
      </c>
      <c r="H181" s="14" t="str">
        <f>HYPERLINK("http://www.lifeprint.com/asl101/pages-layout/indexing.htm","YOU")</f>
        <v>YOU</v>
      </c>
      <c r="I181" s="14" t="str">
        <f>HYPERLINK("http://www.lifeprint.com/asl101/pages-signs/y/your.htm","YOUR, YOURS")</f>
        <v>YOUR, YOURS</v>
      </c>
      <c r="J181" s="17"/>
      <c r="K181" s="17"/>
      <c r="L181" s="22"/>
    </row>
    <row r="182" spans="1:12" ht="34.5" customHeight="1">
      <c r="A182" s="12">
        <v>10</v>
      </c>
      <c r="B182" s="13" t="str">
        <f>HYPERLINK("http://www.lifeprint.com/asl101/pages-signs/10/horse-you-want.htm","HORSE, YOU WANT?")</f>
        <v>HORSE, YOU WANT?</v>
      </c>
      <c r="C182" s="10" t="str">
        <f>HYPERLINK("http://www.lifeprint.com/asl101/pages-signs/h/horse.htm","HORSE")</f>
        <v>HORSE</v>
      </c>
      <c r="D182" s="9" t="str">
        <f>HYPERLINK("http://www.lifeprint.com/asl101/pages-signs/w/want.htm","WANT")</f>
        <v>WANT</v>
      </c>
      <c r="E182" s="14" t="str">
        <f>HYPERLINK("http://www.lifeprint.com/asl101/pages-layout/indexing.htm","YOU")</f>
        <v>YOU</v>
      </c>
      <c r="F182" s="15"/>
      <c r="G182" s="15"/>
      <c r="H182" s="15"/>
      <c r="I182" s="15"/>
      <c r="J182" s="17"/>
      <c r="K182" s="17"/>
      <c r="L182" s="22"/>
    </row>
    <row r="183" spans="1:12" ht="34.5" customHeight="1">
      <c r="A183" s="12">
        <v>10</v>
      </c>
      <c r="B183" s="13" t="str">
        <f>HYPERLINK("http://www.lifeprint.com/asl101/pages-signs/10/upstairs-your-bedroom-upstairs.htm","YOUR BEDROOM UPSTAIRS?")</f>
        <v>YOUR BEDROOM UPSTAIRS?</v>
      </c>
      <c r="C183" s="10" t="str">
        <f>HYPERLINK("http://www.lifeprint.com/asl101/pages-signs/b/bedroom.htm","BEDROOM")</f>
        <v>BEDROOM</v>
      </c>
      <c r="D183" s="13" t="str">
        <f>HYPERLINK("http://www.lifeprint.com/asl101/pages-signs/u/up.htm","UP, UPSTAIRS")</f>
        <v>UP, UPSTAIRS</v>
      </c>
      <c r="E183" s="14" t="str">
        <f>HYPERLINK("http://www.lifeprint.com/asl101/pages-signs/y/your.htm","YOUR, YOURS")</f>
        <v>YOUR, YOURS</v>
      </c>
      <c r="F183" s="15"/>
      <c r="G183" s="15"/>
      <c r="H183" s="15"/>
      <c r="I183" s="15"/>
      <c r="J183" s="17"/>
      <c r="K183" s="17"/>
      <c r="L183" s="22"/>
    </row>
    <row r="184" spans="1:12" ht="34.5" customHeight="1">
      <c r="A184" s="12">
        <v>10</v>
      </c>
      <c r="B184" s="13" t="str">
        <f>HYPERLINK("http://www.lifeprint.com/asl101/pages-signs/10/cat-like-eat-bird.htm","CAT LIKE EAT BIRD?")</f>
        <v>CAT LIKE EAT BIRD?</v>
      </c>
      <c r="C184" s="10" t="str">
        <f>HYPERLINK("http://www.lifeprint.com/asl101/pages-signs/b/bird.htm","BIRD, CHICKEN")</f>
        <v>BIRD, CHICKEN</v>
      </c>
      <c r="D184" s="9" t="str">
        <f>HYPERLINK("http://www.lifeprint.com/asl101/pages-signs/c/cat.htm","CAT")</f>
        <v>CAT</v>
      </c>
      <c r="E184" s="10" t="str">
        <f>HYPERLINK("http://www.lifeprint.com/asl101/pages-signs/e/eat.htm","EAT, FOOD")</f>
        <v>EAT, FOOD</v>
      </c>
      <c r="F184" s="14" t="str">
        <f>HYPERLINK("http://www.lifeprint.com/asl101/pages-signs/l/like.htm","LIKE (emotion)")</f>
        <v>LIKE (emotion)</v>
      </c>
      <c r="G184" s="15"/>
      <c r="H184" s="15"/>
      <c r="I184" s="15"/>
      <c r="J184" s="17"/>
      <c r="K184" s="17"/>
      <c r="L184" s="22"/>
    </row>
    <row r="185" spans="1:12" ht="34.5" customHeight="1">
      <c r="A185" s="12">
        <v>10</v>
      </c>
      <c r="B185" s="13" t="str">
        <f>HYPERLINK("http://www.lifeprint.com/asl101/pages-signs/10/bird-like-eat-fish.htm","BIRD LIKE EAT FISH?")</f>
        <v>BIRD LIKE EAT FISH?</v>
      </c>
      <c r="C185" s="10" t="str">
        <f>HYPERLINK("http://www.lifeprint.com/asl101/pages-signs/b/bird.htm","BIRD, CHICKEN")</f>
        <v>BIRD, CHICKEN</v>
      </c>
      <c r="D185" s="10" t="str">
        <f>HYPERLINK("http://www.lifeprint.com/asl101/pages-signs/e/eat.htm","EAT, FOOD")</f>
        <v>EAT, FOOD</v>
      </c>
      <c r="E185" s="10" t="str">
        <f>HYPERLINK("http://www.lifeprint.com/asl101/pages-signs/f/fish.htm","FISH")</f>
        <v>FISH</v>
      </c>
      <c r="F185" s="14" t="str">
        <f>HYPERLINK("http://www.lifeprint.com/asl101/pages-signs/l/like.htm","LIKE (emotion)")</f>
        <v>LIKE (emotion)</v>
      </c>
      <c r="G185" s="15"/>
      <c r="H185" s="15"/>
      <c r="I185" s="15"/>
      <c r="J185" s="17"/>
      <c r="K185" s="17"/>
      <c r="L185" s="22"/>
    </row>
    <row r="186" spans="1:12" ht="34.5" customHeight="1">
      <c r="A186" s="12">
        <v>10</v>
      </c>
      <c r="B186" s="13" t="str">
        <f>HYPERLINK("http://www.lifeprint.com/asl101/pages-signs/10/fish-like-eat-bug.htm","FISH LIKE EAT BUG?")</f>
        <v>FISH LIKE EAT BUG?</v>
      </c>
      <c r="C186" s="13" t="str">
        <f>HYPERLINK("http://www.lifeprint.com/asl101/pages-signs/b/bug.htm","BUG, INSECT")</f>
        <v>BUG, INSECT</v>
      </c>
      <c r="D186" s="10" t="str">
        <f>HYPERLINK("http://www.lifeprint.com/asl101/pages-signs/e/eat.htm","EAT, FOOD")</f>
        <v>EAT, FOOD</v>
      </c>
      <c r="E186" s="10" t="str">
        <f>HYPERLINK("http://www.lifeprint.com/asl101/pages-signs/f/fish.htm","FISH")</f>
        <v>FISH</v>
      </c>
      <c r="F186" s="14" t="str">
        <f>HYPERLINK("http://www.lifeprint.com/asl101/pages-signs/l/like.htm","LIKE (emotion)")</f>
        <v>LIKE (emotion)</v>
      </c>
      <c r="G186" s="15"/>
      <c r="H186" s="15"/>
      <c r="I186" s="15"/>
      <c r="J186" s="17"/>
      <c r="K186" s="17"/>
      <c r="L186" s="22"/>
    </row>
    <row r="187" spans="1:12" ht="34.5" customHeight="1">
      <c r="A187" s="12">
        <v>10</v>
      </c>
      <c r="B187" s="13" t="str">
        <f>HYPERLINK("http://www.lifeprint.com/asl101/pages-signs/10/horse-like-eat-fish.htm","HORSE LIKE EAT FISH?")</f>
        <v>HORSE LIKE EAT FISH?</v>
      </c>
      <c r="C187" s="10" t="str">
        <f>HYPERLINK("http://www.lifeprint.com/asl101/pages-signs/e/eat.htm","EAT, FOOD")</f>
        <v>EAT, FOOD</v>
      </c>
      <c r="D187" s="10" t="str">
        <f>HYPERLINK("http://www.lifeprint.com/asl101/pages-signs/f/fish.htm","FISH")</f>
        <v>FISH</v>
      </c>
      <c r="E187" s="10" t="str">
        <f>HYPERLINK("http://www.lifeprint.com/asl101/pages-signs/h/horse.htm","HORSE")</f>
        <v>HORSE</v>
      </c>
      <c r="F187" s="14" t="str">
        <f>HYPERLINK("http://www.lifeprint.com/asl101/pages-signs/l/like.htm","LIKE (emotion)")</f>
        <v>LIKE (emotion)</v>
      </c>
      <c r="G187" s="15"/>
      <c r="H187" s="15"/>
      <c r="I187" s="15"/>
      <c r="J187" s="17"/>
      <c r="K187" s="17"/>
      <c r="L187" s="22"/>
    </row>
    <row r="188" spans="1:12" ht="34.5" customHeight="1">
      <c r="A188" s="12">
        <v>10</v>
      </c>
      <c r="B188" s="13" t="str">
        <f>HYPERLINK("http://www.lifeprint.com/asl101/pages-signs/10/name-something-dog-chase.htm","NAME SOMETHING DOG CHASE.")</f>
        <v>NAME SOMETHING DOG CHASE.</v>
      </c>
      <c r="C188" s="10" t="str">
        <f>HYPERLINK("http://www.lifeprint.com/asl101/pages-signs/c/change.htm","CHANGE")</f>
        <v>CHANGE</v>
      </c>
      <c r="D188" s="9" t="str">
        <f>HYPERLINK("http://www.lifeprint.com/asl101/pages-signs/d/dog.htm","DOG")</f>
        <v>DOG</v>
      </c>
      <c r="E188" s="14" t="str">
        <f>HYPERLINK("http://www.lifeprint.com/asl101/pages-signs/n/name.htm","NAME")</f>
        <v>NAME</v>
      </c>
      <c r="F188" s="9" t="str">
        <f>HYPERLINK("http://www.lifeprint.com/asl101/pages-signs/s/single.htm","SINGLE, SOMEONE, SOMETHING, ALONE")</f>
        <v>SINGLE, SOMEONE, SOMETHING, ALONE</v>
      </c>
      <c r="G188" s="15"/>
      <c r="H188" s="15"/>
      <c r="I188" s="15"/>
      <c r="J188" s="17"/>
      <c r="K188" s="17"/>
      <c r="L188" s="22"/>
    </row>
    <row r="189" spans="1:12" ht="34.5" customHeight="1">
      <c r="A189" s="12">
        <v>10</v>
      </c>
      <c r="B189" s="13" t="str">
        <f>HYPERLINK("http://www.lifeprint.com/asl101/pages-signs/10/some-cat-like-water.htm","SOME CAT LIKE WATER?")</f>
        <v>SOME CAT LIKE WATER?</v>
      </c>
      <c r="C189" s="9" t="str">
        <f>HYPERLINK("http://www.lifeprint.com/asl101/pages-signs/c/cat.htm","CAT")</f>
        <v>CAT</v>
      </c>
      <c r="D189" s="14" t="str">
        <f>HYPERLINK("http://www.lifeprint.com/asl101/pages-signs/l/like.htm","LIKE (emotion)")</f>
        <v>LIKE (emotion)</v>
      </c>
      <c r="E189" s="13" t="str">
        <f>HYPERLINK("http://www.lifeprint.com/asl101/pages-signs/s/some.htm","SOME, PART")</f>
        <v>SOME, PART</v>
      </c>
      <c r="F189" s="10" t="str">
        <f>HYPERLINK("http://www.lifeprint.com/asl101/pages-signs/w/water.htm","WATER")</f>
        <v>WATER</v>
      </c>
      <c r="G189" s="15"/>
      <c r="H189" s="15"/>
      <c r="I189" s="15"/>
      <c r="J189" s="17"/>
      <c r="K189" s="17"/>
      <c r="L189" s="22"/>
    </row>
    <row r="190" spans="1:12" ht="34.5" customHeight="1">
      <c r="A190" s="12">
        <v>10</v>
      </c>
      <c r="B190" s="13" t="str">
        <f>HYPERLINK("http://www.lifeprint.com/asl101/pages-signs/10/have-pet-you.htm","HAVE PET YOU? [if so] NAME?")</f>
        <v>HAVE PET YOU? [if so] NAME?</v>
      </c>
      <c r="C190" s="9" t="str">
        <f>HYPERLINK("http://www.lifeprint.com/asl101/pages-signs/h/have.htm","HAVE")</f>
        <v>HAVE</v>
      </c>
      <c r="D190" s="14" t="str">
        <f>HYPERLINK("http://www.lifeprint.com/asl101/pages-signs/n/name.htm","NAME")</f>
        <v>NAME</v>
      </c>
      <c r="E190" s="10" t="str">
        <f>HYPERLINK("http://www.lifeprint.com/asl101/pages-signs/p/pet.htm","PET")</f>
        <v>PET</v>
      </c>
      <c r="F190" s="14" t="str">
        <f>HYPERLINK("http://www.lifeprint.com/asl101/pages-layout/indexing.htm","YOU")</f>
        <v>YOU</v>
      </c>
      <c r="G190" s="15"/>
      <c r="H190" s="15"/>
      <c r="I190" s="15"/>
      <c r="J190" s="17"/>
      <c r="K190" s="17"/>
      <c r="L190" s="22"/>
    </row>
    <row r="191" spans="1:12" ht="34.5" customHeight="1">
      <c r="A191" s="12">
        <v>10</v>
      </c>
      <c r="B191" s="13" t="str">
        <f>HYPERLINK("http://www.lifeprint.com/asl101/pages-signs/10/tell-me-how-you-feel.htm","TELL-me HOW YOU FEEL.")</f>
        <v>TELL-me HOW YOU FEEL.</v>
      </c>
      <c r="C191" s="10" t="str">
        <f>HYPERLINK("http://www.lifeprint.com/asl101/pages-signs/f/feel.htm","FEEL")</f>
        <v>FEEL</v>
      </c>
      <c r="D191" s="9" t="str">
        <f>HYPERLINK("http://www.lifeprint.com/asl101/pages-signs/h/how.htm","HOW")</f>
        <v>HOW</v>
      </c>
      <c r="E191" s="10" t="str">
        <f>HYPERLINK("http://www.lifeprint.com/asl101/pages-signs/t/tell.htm","TELL")</f>
        <v>TELL</v>
      </c>
      <c r="F191" s="14" t="str">
        <f>HYPERLINK("http://www.lifeprint.com/asl101/pages-layout/indexing.htm","YOU")</f>
        <v>YOU</v>
      </c>
      <c r="G191" s="15"/>
      <c r="H191" s="15"/>
      <c r="I191" s="15"/>
      <c r="J191" s="17"/>
      <c r="K191" s="17"/>
      <c r="L191" s="22"/>
    </row>
    <row r="192" spans="1:12" ht="34.5" customHeight="1">
      <c r="A192" s="12">
        <v>10</v>
      </c>
      <c r="B192" s="13" t="str">
        <f>HYPERLINK("http://www.lifeprint.com/asl101/pages-signs/10/your-favorite-book-what-name.htm","YOUR FAVORITE BOOK, NAME?")</f>
        <v>YOUR FAVORITE BOOK, NAME?</v>
      </c>
      <c r="C192" s="9" t="str">
        <f>HYPERLINK("http://www.lifeprint.com/asl101/pages-signs/b/book.htm","BOOK")</f>
        <v>BOOK</v>
      </c>
      <c r="D192" s="14" t="str">
        <f>HYPERLINK("http://www.lifeprint.com/asl101/pages-signs/n/name.htm","NAME")</f>
        <v>NAME</v>
      </c>
      <c r="E192" s="9" t="str">
        <f>HYPERLINK("http://www.lifeprint.com/asl101/pages-signs/f/favorite.htm","PREFER, FAVORITE")</f>
        <v>PREFER, FAVORITE</v>
      </c>
      <c r="F192" s="14" t="str">
        <f>HYPERLINK("http://www.lifeprint.com/asl101/pages-signs/y/your.htm","YOUR, YOURS")</f>
        <v>YOUR, YOURS</v>
      </c>
      <c r="G192" s="15"/>
      <c r="H192" s="15"/>
      <c r="I192" s="15"/>
      <c r="J192" s="17"/>
      <c r="K192" s="17"/>
      <c r="L192" s="22"/>
    </row>
    <row r="193" spans="1:12" ht="34.5" customHeight="1">
      <c r="A193" s="12">
        <v>10</v>
      </c>
      <c r="B193" s="13" t="str">
        <f>HYPERLINK("http://www.lifeprint.com/asl101/pages-signs/10/look-like-you-look-like-your-dad.htm","YOU LOOK-LIKE YOUR DAD?")</f>
        <v>YOU LOOK-LIKE YOUR DAD?</v>
      </c>
      <c r="C193" s="9" t="str">
        <f>HYPERLINK("http://www.lifeprint.com/asl101/pages-signs/d/dad.htm","DAD, FATHER")</f>
        <v>DAD, FATHER</v>
      </c>
      <c r="D193" s="10" t="str">
        <f>HYPERLINK("http://www.lifeprint.com/asl101/pages-signs/l/looklike.htm","LOOK-LIKE")</f>
        <v>LOOK-LIKE</v>
      </c>
      <c r="E193" s="14" t="str">
        <f>HYPERLINK("http://www.lifeprint.com/asl101/pages-layout/indexing.htm","YOU")</f>
        <v>YOU</v>
      </c>
      <c r="F193" s="14" t="str">
        <f>HYPERLINK("http://www.lifeprint.com/asl101/pages-signs/y/your.htm","YOUR, YOURS")</f>
        <v>YOUR, YOURS</v>
      </c>
      <c r="G193" s="15"/>
      <c r="H193" s="15"/>
      <c r="I193" s="15"/>
      <c r="J193" s="17"/>
      <c r="K193" s="17"/>
      <c r="L193" s="22"/>
    </row>
    <row r="194" spans="1:12" ht="34.5" customHeight="1">
      <c r="A194" s="12">
        <v>10</v>
      </c>
      <c r="B194" s="13" t="str">
        <f>HYPERLINK("http://www.lifeprint.com/asl101/pages-signs/10/milk-where-from-how-get.htm","MILK, WHERE FROM, HOW GET?")</f>
        <v>MILK, WHERE FROM, HOW GET?</v>
      </c>
      <c r="C194" s="9" t="str">
        <f>HYPERLINK("http://www.lifeprint.com/asl101/pages-signs/f/from.htm","FROM")</f>
        <v>FROM</v>
      </c>
      <c r="D194" s="10" t="str">
        <f>HYPERLINK("http://www.lifeprint.com/asl101/pages-signs/g/get.htm","GET, RECEIVE")</f>
        <v>GET, RECEIVE</v>
      </c>
      <c r="E194" s="9" t="str">
        <f>HYPERLINK("http://www.lifeprint.com/asl101/pages-signs/h/how.htm","HOW")</f>
        <v>HOW</v>
      </c>
      <c r="F194" s="10" t="str">
        <f>HYPERLINK("http://www.lifeprint.com/asl101/pages-signs/m/milk.htm","MILK")</f>
        <v>MILK</v>
      </c>
      <c r="G194" s="9" t="str">
        <f>HYPERLINK("http://www.lifeprint.com/asl101/pages-signs/w/where","WHERE")</f>
        <v>WHERE</v>
      </c>
      <c r="H194" s="15"/>
      <c r="I194" s="15"/>
      <c r="J194" s="17"/>
      <c r="K194" s="17"/>
      <c r="L194" s="22"/>
    </row>
    <row r="195" spans="1:12" ht="34.5" customHeight="1">
      <c r="A195" s="12">
        <v>10</v>
      </c>
      <c r="B195" s="13" t="str">
        <f>HYPERLINK("http://www.lifeprint.com/asl101/pages-signs/10/book-you-like-read-what-kind.htm","BOOK YOU LIKE READ, WHAT-KIND?")</f>
        <v>BOOK YOU LIKE READ, WHAT-KIND?</v>
      </c>
      <c r="C195" s="9" t="str">
        <f>HYPERLINK("http://www.lifeprint.com/asl101/pages-signs/b/book.htm","BOOK")</f>
        <v>BOOK</v>
      </c>
      <c r="D195" s="10" t="str">
        <f>HYPERLINK("http://www.lifeprint.com/asl101/pages-signs/w/what-kind.htm","KIND, TYPE")</f>
        <v>KIND, TYPE</v>
      </c>
      <c r="E195" s="14" t="str">
        <f>HYPERLINK("http://www.lifeprint.com/asl101/pages-signs/l/like.htm","LIKE (emotion)")</f>
        <v>LIKE (emotion)</v>
      </c>
      <c r="F195" s="10" t="str">
        <f>HYPERLINK("http://www.lifeprint.com/asl101/pages-signs/r/read.htm","READ")</f>
        <v>READ</v>
      </c>
      <c r="G195" s="14" t="str">
        <f>HYPERLINK("http://www.lifeprint.com/asl101/pages-layout/indexing.htm","YOU")</f>
        <v>YOU</v>
      </c>
      <c r="H195" s="15"/>
      <c r="I195" s="15"/>
      <c r="J195" s="17"/>
      <c r="K195" s="17"/>
      <c r="L195" s="22"/>
    </row>
    <row r="196" spans="1:12" ht="34.5" customHeight="1">
      <c r="A196" s="12">
        <v>10</v>
      </c>
      <c r="B196" s="13" t="str">
        <f>HYPERLINK("http://www.lifeprint.com/asl101/pages-signs/10/asl-class-you-past-take.htm","A-S-L CLASS, YOU PAST TAKE ?")</f>
        <v>A-S-L CLASS, YOU PAST TAKE ?</v>
      </c>
      <c r="C196" s="16" t="s">
        <v>0</v>
      </c>
      <c r="D196" s="10" t="str">
        <f>HYPERLINK("http://www.lifeprint.com/asl101/pages-signs/c/class.htm","CLASS")</f>
        <v>CLASS</v>
      </c>
      <c r="E196" s="13" t="str">
        <f>HYPERLINK("http://www.lifeprint.com/asl101/pages-signs/p/past.htm","PAST, BEFORE")</f>
        <v>PAST, BEFORE</v>
      </c>
      <c r="F196" s="10" t="str">
        <f>HYPERLINK("http://www.lifeprint.com/asl101/pages-signs/t/take.htm","TAKE-UP, ADOPT")</f>
        <v>TAKE-UP, ADOPT</v>
      </c>
      <c r="G196" s="14" t="str">
        <f>HYPERLINK("http://www.lifeprint.com/asl101/pages-layout/indexing.htm","YOU")</f>
        <v>YOU</v>
      </c>
      <c r="H196" s="15"/>
      <c r="I196" s="15"/>
      <c r="J196" s="17"/>
      <c r="K196" s="17"/>
      <c r="L196" s="22"/>
    </row>
    <row r="197" spans="1:12" ht="34.5" customHeight="1">
      <c r="A197" s="12">
        <v>10</v>
      </c>
      <c r="B197" s="13" t="str">
        <f>HYPERLINK("http://www.lifeprint.com/asl101/pages-signs/10/cook-class-you-past-take.htm","COOK CLASS, YOU PAST TAKE?")</f>
        <v>COOK CLASS, YOU PAST TAKE?</v>
      </c>
      <c r="C197" s="10" t="str">
        <f>HYPERLINK("http://www.lifeprint.com/asl101/pages-signs/c/class.htm","CLASS")</f>
        <v>CLASS</v>
      </c>
      <c r="D197" s="10" t="str">
        <f>HYPERLINK("http://www.lifeprint.com/asl101/pages-signs/c/cook.htm","COOK")</f>
        <v>COOK</v>
      </c>
      <c r="E197" s="13" t="str">
        <f>HYPERLINK("http://www.lifeprint.com/asl101/pages-signs/p/past.htm","PAST, BEFORE")</f>
        <v>PAST, BEFORE</v>
      </c>
      <c r="F197" s="10" t="str">
        <f>HYPERLINK("http://www.lifeprint.com/asl101/pages-signs/t/take.htm","TAKE-UP, ADOPT")</f>
        <v>TAKE-UP, ADOPT</v>
      </c>
      <c r="G197" s="14" t="str">
        <f>HYPERLINK("http://www.lifeprint.com/asl101/pages-layout/indexing.htm","YOU")</f>
        <v>YOU</v>
      </c>
      <c r="H197" s="15"/>
      <c r="I197" s="15"/>
      <c r="J197" s="17"/>
      <c r="K197" s="17"/>
      <c r="L197" s="22"/>
    </row>
    <row r="198" spans="1:12" ht="34.5" customHeight="1">
      <c r="A198" s="12">
        <v>10</v>
      </c>
      <c r="B198" s="13" t="str">
        <f>HYPERLINK("http://www.lifeprint.com/asl101/pages-signs/10/you-think-cow-good-pet.htm","YOU THINK COW GOOD PET?")</f>
        <v>YOU THINK COW GOOD PET?</v>
      </c>
      <c r="C198" s="10" t="str">
        <f>HYPERLINK("http://www.lifeprint.com/asl101/pages-signs/c/cow.htm","COW")</f>
        <v>COW</v>
      </c>
      <c r="D198" s="10" t="str">
        <f>HYPERLINK("http://www.lifeprint.com/asl101/pages-signs/g/good.htm","GOOD")</f>
        <v>GOOD</v>
      </c>
      <c r="E198" s="10" t="str">
        <f>HYPERLINK("http://www.lifeprint.com/asl101/pages-signs/p/pet.htm","PET")</f>
        <v>PET</v>
      </c>
      <c r="F198" s="9" t="str">
        <f>HYPERLINK("http://www.lifeprint.com/asl101/pages-signs/t/think.htm","THINK")</f>
        <v>THINK</v>
      </c>
      <c r="G198" s="14" t="str">
        <f>HYPERLINK("http://www.lifeprint.com/asl101/pages-layout/indexing.htm","YOU")</f>
        <v>YOU</v>
      </c>
      <c r="H198" s="15"/>
      <c r="I198" s="15"/>
      <c r="J198" s="17"/>
      <c r="K198" s="17"/>
      <c r="L198" s="22"/>
    </row>
    <row r="199" spans="1:12" ht="34.5" customHeight="1">
      <c r="A199" s="12">
        <v>10</v>
      </c>
      <c r="B199" s="13" t="str">
        <f>HYPERLINK("http://www.lifeprint.com/asl101/pages-signs/10/you-go-asl-class-what-time.htm","YOU GO ASL CLASS, what-TIME?")</f>
        <v>YOU GO ASL CLASS, what-TIME?</v>
      </c>
      <c r="C199" s="16" t="s">
        <v>0</v>
      </c>
      <c r="D199" s="10" t="str">
        <f>HYPERLINK("http://www.lifeprint.com/asl101/pages-signs/c/class.htm","CLASS")</f>
        <v>CLASS</v>
      </c>
      <c r="E199" s="10" t="str">
        <f>HYPERLINK("http://www.lifeprint.com/asl101/pages-signs/g/go.htm","GO")</f>
        <v>GO</v>
      </c>
      <c r="F199" s="10" t="str">
        <f>HYPERLINK("http://www.lifeprint.com/asl101/pages-signs/t/time.htm","TIME, O'CLOCK")</f>
        <v>TIME, O'CLOCK</v>
      </c>
      <c r="G199" s="14" t="str">
        <f>HYPERLINK("http://www.lifeprint.com/asl101/pages-layout/indexing.htm","YOU")</f>
        <v>YOU</v>
      </c>
      <c r="H199" s="15"/>
      <c r="I199" s="15"/>
      <c r="J199" s="17"/>
      <c r="K199" s="17"/>
      <c r="L199" s="22"/>
    </row>
    <row r="200" spans="1:12" ht="34.5" customHeight="1">
      <c r="A200" s="12">
        <v>10</v>
      </c>
      <c r="B200" s="13" t="str">
        <f>HYPERLINK("http://www.lifeprint.com/asl101/pages-signs/10/teacher-his-wife-you-know-name.htm","TEACHER HIS WIFE, YOU KNOW NAME?")</f>
        <v>TEACHER HIS WIFE, YOU KNOW NAME?</v>
      </c>
      <c r="C200" s="9" t="str">
        <f>HYPERLINK("http://www.lifeprint.com/asl101/pages-signs/h/his.htm","HIS, HERS, ITS")</f>
        <v>HIS, HERS, ITS</v>
      </c>
      <c r="D200" s="10" t="str">
        <f>HYPERLINK("http://www.lifeprint.com/asl101/pages-signs/k/know.htm","KNOW")</f>
        <v>KNOW</v>
      </c>
      <c r="E200" s="14" t="str">
        <f>HYPERLINK("http://www.lifeprint.com/asl101/pages-signs/n/name.htm","NAME")</f>
        <v>NAME</v>
      </c>
      <c r="F200" s="14" t="str">
        <f>HYPERLINK("http://www.lifeprint.com/asl101/pages-signs/t/teacher.htm","TEACHER")</f>
        <v>TEACHER</v>
      </c>
      <c r="G200" s="9" t="str">
        <f>HYPERLINK("http://www.lifeprint.com/asl101/pages-signs/w/wife.htm","WIFE")</f>
        <v>WIFE</v>
      </c>
      <c r="H200" s="14" t="str">
        <f>HYPERLINK("http://www.lifeprint.com/asl101/pages-layout/indexing.htm","YOU")</f>
        <v>YOU</v>
      </c>
      <c r="I200" s="15"/>
      <c r="J200" s="17"/>
      <c r="K200" s="17"/>
      <c r="L200" s="22"/>
    </row>
    <row r="201" spans="1:12" ht="34.5" customHeight="1">
      <c r="A201" s="12">
        <v>10</v>
      </c>
      <c r="B201" s="13" t="str">
        <f>HYPERLINK("http://www.lifeprint.com/asl101/pages-signs/10/read-watch-tv-you-prefer-which.htm","READ [bodyshift] WATCH TV, YOU PREFER WHICH?")</f>
        <v>READ [bodyshift] WATCH TV, YOU PREFER WHICH?</v>
      </c>
      <c r="C201" s="9" t="str">
        <f>HYPERLINK("http://www.lifeprint.com/asl101/pages-signs/o/or.htm","Bodyshift, OR")</f>
        <v>Bodyshift, OR</v>
      </c>
      <c r="D201" s="9" t="str">
        <f>HYPERLINK("http://www.lifeprint.com/asl101/pages-signs/f/favorite.htm","PREFER, FAVORITE")</f>
        <v>PREFER, FAVORITE</v>
      </c>
      <c r="E201" s="10" t="str">
        <f>HYPERLINK("http://www.lifeprint.com/asl101/pages-signs/r/read.htm","READ")</f>
        <v>READ</v>
      </c>
      <c r="F201" s="16" t="s">
        <v>13</v>
      </c>
      <c r="G201" s="10" t="str">
        <f>HYPERLINK("http://www.lifeprint.com/asl101/pages-signs/s/see.htm","WATCH, OBSERVE")</f>
        <v>WATCH, OBSERVE</v>
      </c>
      <c r="H201" s="9" t="str">
        <f>HYPERLINK("http://www.lifeprint.com/asl101/pages-signs/w/which.htm","WHICH")</f>
        <v>WHICH</v>
      </c>
      <c r="I201" s="14" t="str">
        <f>HYPERLINK("http://www.lifeprint.com/asl101/pages-layout/indexing.htm","YOU")</f>
        <v>YOU</v>
      </c>
      <c r="J201" s="17"/>
      <c r="K201" s="17"/>
      <c r="L201" s="22"/>
    </row>
    <row r="202" spans="1:12" ht="34.5" customHeight="1">
      <c r="A202" s="12">
        <v>11</v>
      </c>
      <c r="B202" s="13" t="str">
        <f>HYPERLINK("http://www.lifeprint.com/asl101/pages-signs/11/take-up-asl-for-for.htm","TAKE-UP ASL FOR-FOR?")</f>
        <v>TAKE-UP ASL FOR-FOR?</v>
      </c>
      <c r="C202" s="16" t="s">
        <v>0</v>
      </c>
      <c r="D202" s="9" t="str">
        <f>HYPERLINK("http://www.lifeprint.com/asl101/pages-signs/f/for.htm","FOR-FOR, WHAT-FOR")</f>
        <v>FOR-FOR, WHAT-FOR</v>
      </c>
      <c r="E202" s="10" t="str">
        <f>HYPERLINK("http://www.lifeprint.com/asl101/pages-signs/t/take.htm","TAKE-UP, ADOPT")</f>
        <v>TAKE-UP, ADOPT</v>
      </c>
      <c r="F202" s="15"/>
      <c r="G202" s="15"/>
      <c r="H202" s="15"/>
      <c r="I202" s="15"/>
      <c r="J202" s="17"/>
      <c r="K202" s="17"/>
      <c r="L202" s="22"/>
    </row>
    <row r="203" spans="1:12" ht="34.5" customHeight="1">
      <c r="A203" s="12">
        <v>11</v>
      </c>
      <c r="B203" s="13" t="str">
        <f>HYPERLINK("http://www.lifeprint.com/asl101/pages-signs/11/phone-can-you.htm","PHONE, CAN YOU?")</f>
        <v>PHONE, CAN YOU?</v>
      </c>
      <c r="C203" s="9" t="str">
        <f>HYPERLINK("http://www.lifeprint.com/asl101/pages-signs/c/can.htm","CAN, ABLE")</f>
        <v>CAN, ABLE</v>
      </c>
      <c r="D203" s="10" t="str">
        <f>HYPERLINK("http://www.lifeprint.com/asl101/pages-signs/c/call.htm","CALL, PHONE")</f>
        <v>CALL, PHONE</v>
      </c>
      <c r="E203" s="14" t="str">
        <f>HYPERLINK("http://www.lifeprint.com/asl101/pages-layout/indexing.htm","YOU")</f>
        <v>YOU</v>
      </c>
      <c r="F203" s="15"/>
      <c r="G203" s="15"/>
      <c r="H203" s="15"/>
      <c r="I203" s="15"/>
      <c r="J203" s="17"/>
      <c r="K203" s="17"/>
      <c r="L203" s="22"/>
    </row>
    <row r="204" spans="1:12" ht="34.5" customHeight="1">
      <c r="A204" s="12">
        <v>11</v>
      </c>
      <c r="B204" s="13" t="str">
        <f>HYPERLINK("http://www.lifeprint.com/asl101/pages-signs/11/how-you-feel.htm","HOW YOU FEEL?")</f>
        <v>HOW YOU FEEL?</v>
      </c>
      <c r="C204" s="10" t="str">
        <f>HYPERLINK("http://www.lifeprint.com/asl101/pages-signs/f/feel.htm","FEEL")</f>
        <v>FEEL</v>
      </c>
      <c r="D204" s="9" t="str">
        <f>HYPERLINK("http://www.lifeprint.com/asl101/pages-signs/h/how.htm","HOW")</f>
        <v>HOW</v>
      </c>
      <c r="E204" s="14" t="str">
        <f>HYPERLINK("http://www.lifeprint.com/asl101/pages-layout/indexing.htm","YOU")</f>
        <v>YOU</v>
      </c>
      <c r="F204" s="15"/>
      <c r="G204" s="15"/>
      <c r="H204" s="15"/>
      <c r="I204" s="15"/>
      <c r="J204" s="17"/>
      <c r="K204" s="17"/>
      <c r="L204" s="22"/>
    </row>
    <row r="205" spans="1:12" ht="34.5" customHeight="1">
      <c r="A205" s="12">
        <v>11</v>
      </c>
      <c r="B205" s="13" t="str">
        <f>HYPERLINK("http://www.lifeprint.com/asl101/pages-signs/11/you-like-chat-with-deaf.htm","YOU LIKE CHAT-WITH DEAF?")</f>
        <v>YOU LIKE CHAT-WITH DEAF?</v>
      </c>
      <c r="C205" s="13" t="str">
        <f>HYPERLINK("http://www.lifeprint.com/asl101/pages-signs/c/chat.htm","CHAT, CHAT-WITH")</f>
        <v>CHAT, CHAT-WITH</v>
      </c>
      <c r="D205" s="14" t="str">
        <f>HYPERLINK("http://www.lifeprint.com/asl101/pages-signs/d/deaf.htm","DEAF")</f>
        <v>DEAF</v>
      </c>
      <c r="E205" s="14" t="str">
        <f>HYPERLINK("http://www.lifeprint.com/asl101/pages-signs/l/like.htm","LIKE (emotion)")</f>
        <v>LIKE (emotion)</v>
      </c>
      <c r="F205" s="14" t="str">
        <f>HYPERLINK("http://www.lifeprint.com/asl101/pages-layout/indexing.htm","YOU")</f>
        <v>YOU</v>
      </c>
      <c r="G205" s="15"/>
      <c r="H205" s="15"/>
      <c r="I205" s="15"/>
      <c r="J205" s="17"/>
      <c r="K205" s="17"/>
      <c r="L205" s="22"/>
    </row>
    <row r="206" spans="1:12" ht="34.5" customHeight="1">
      <c r="A206" s="12">
        <v>11</v>
      </c>
      <c r="B206" s="13" t="str">
        <f>HYPERLINK("http://www.lifeprint.com/asl101/pages-signs/11/you-never-eat-candy.htm","YOU NEVER EAT CANDY YOU?")</f>
        <v>YOU NEVER EAT CANDY YOU?</v>
      </c>
      <c r="C206" s="9" t="str">
        <f>HYPERLINK("http://www.lifeprint.com/asl101/pages-signs/c/candy.htm","CANDY")</f>
        <v>CANDY</v>
      </c>
      <c r="D206" s="10" t="str">
        <f>HYPERLINK("http://www.lifeprint.com/asl101/pages-signs/e/eat.htm","EAT, FOOD")</f>
        <v>EAT, FOOD</v>
      </c>
      <c r="E206" s="10" t="str">
        <f>HYPERLINK("http://www.lifeprint.com/asl101/pages-signs/n/never.htm","NEVER")</f>
        <v>NEVER</v>
      </c>
      <c r="F206" s="14" t="str">
        <f>HYPERLINK("http://www.lifeprint.com/asl101/pages-layout/indexing.htm","YOU")</f>
        <v>YOU</v>
      </c>
      <c r="G206" s="8"/>
      <c r="H206" s="15"/>
      <c r="I206" s="15"/>
      <c r="J206" s="17"/>
      <c r="K206" s="17"/>
      <c r="L206" s="22"/>
    </row>
    <row r="207" spans="1:12" ht="34.5" customHeight="1">
      <c r="A207" s="12">
        <v>11</v>
      </c>
      <c r="B207" s="13" t="str">
        <f>HYPERLINK("http://www.lifeprint.com/asl101/pages-signs/11/new-car-have-you.htm","NEW CAR HAVE YOU?")</f>
        <v>NEW CAR HAVE YOU?</v>
      </c>
      <c r="C207" s="9" t="str">
        <f>HYPERLINK("http://www.lifeprint.com/asl101/pages-signs/c/car.htm","CAR")</f>
        <v>CAR</v>
      </c>
      <c r="D207" s="9" t="str">
        <f>HYPERLINK("http://www.lifeprint.com/asl101/pages-signs/h/have.htm","HAVE")</f>
        <v>HAVE</v>
      </c>
      <c r="E207" s="10" t="str">
        <f>HYPERLINK("http://www.lifeprint.com/asl101/pages-signs/n/new.htm","NEW")</f>
        <v>NEW</v>
      </c>
      <c r="F207" s="14" t="str">
        <f>HYPERLINK("http://www.lifeprint.com/asl101/pages-layout/indexing.htm","YOU")</f>
        <v>YOU</v>
      </c>
      <c r="G207" s="15"/>
      <c r="H207" s="15"/>
      <c r="I207" s="15"/>
      <c r="J207" s="17"/>
      <c r="K207" s="17"/>
      <c r="L207" s="22"/>
    </row>
    <row r="208" spans="1:12" ht="34.5" customHeight="1">
      <c r="A208" s="12">
        <v>11</v>
      </c>
      <c r="B208" s="13" t="str">
        <f>HYPERLINK("http://www.lifeprint.com/asl101/pages-signs/11/what-kind-of-people-you-like.htm","WHAT-KIND PEOPLE YOU LIKE?")</f>
        <v>WHAT-KIND PEOPLE YOU LIKE?</v>
      </c>
      <c r="C208" s="10" t="str">
        <f>HYPERLINK("http://www.lifeprint.com/asl101/pages-signs/w/what-kind.htm","KIND, TYPE")</f>
        <v>KIND, TYPE</v>
      </c>
      <c r="D208" s="14" t="str">
        <f>HYPERLINK("http://www.lifeprint.com/asl101/pages-signs/l/like.htm","LIKE (emotion)")</f>
        <v>LIKE (emotion)</v>
      </c>
      <c r="E208" s="10" t="str">
        <f>HYPERLINK("http://www.lifeprint.com/asl101/pages-signs/p/people.htm","PEOPLE")</f>
        <v>PEOPLE</v>
      </c>
      <c r="F208" s="14" t="str">
        <f>HYPERLINK("http://www.lifeprint.com/asl101/pages-layout/indexing.htm","YOU")</f>
        <v>YOU</v>
      </c>
      <c r="G208" s="15"/>
      <c r="H208" s="15"/>
      <c r="I208" s="15"/>
      <c r="J208" s="17"/>
      <c r="K208" s="17"/>
      <c r="L208" s="22"/>
    </row>
    <row r="209" spans="1:12" ht="34.5" customHeight="1">
      <c r="A209" s="12">
        <v>11</v>
      </c>
      <c r="B209" s="13" t="str">
        <f>HYPERLINK("http://www.lifeprint.com/asl101/pages-signs/11/you-feel-anxious-when.htm","YOU FEEL ANXIOUS, WHEN?")</f>
        <v>YOU FEEL ANXIOUS, WHEN?</v>
      </c>
      <c r="C209" s="10" t="str">
        <f>HYPERLINK("http://www.lifeprint.com/asl101/pages-signs/a/anxious.htm","ANXIOUS, RESTLESS")</f>
        <v>ANXIOUS, RESTLESS</v>
      </c>
      <c r="D209" s="10" t="str">
        <f>HYPERLINK("http://www.lifeprint.com/asl101/pages-signs/f/feel.htm","FEEL")</f>
        <v>FEEL</v>
      </c>
      <c r="E209" s="10" t="str">
        <f>HYPERLINK("http://www.lifeprint.com/asl101/pages-signs/w/when.htm","WHEN")</f>
        <v>WHEN</v>
      </c>
      <c r="F209" s="14" t="str">
        <f>HYPERLINK("http://www.lifeprint.com/asl101/pages-layout/indexing.htm","YOU")</f>
        <v>YOU</v>
      </c>
      <c r="G209" s="15"/>
      <c r="H209" s="15"/>
      <c r="I209" s="15"/>
      <c r="J209" s="17"/>
      <c r="K209" s="17"/>
      <c r="L209" s="22"/>
    </row>
    <row r="210" spans="1:12" ht="34.5" customHeight="1">
      <c r="A210" s="12">
        <v>11</v>
      </c>
      <c r="B210" s="13" t="str">
        <f>HYPERLINK("http://www.lifeprint.com/asl101/pages-signs/11/any-your-family-deaf.htm","YOUR FAMILY ANY DEAF?")</f>
        <v>YOUR FAMILY ANY DEAF?</v>
      </c>
      <c r="C210" s="10" t="str">
        <f>HYPERLINK("http://www.lifeprint.com/asl101/pages-signs/a/any.htm","ANY")</f>
        <v>ANY</v>
      </c>
      <c r="D210" s="14" t="str">
        <f>HYPERLINK("http://www.lifeprint.com/asl101/pages-signs/d/deaf.htm","DEAF")</f>
        <v>DEAF</v>
      </c>
      <c r="E210" s="9" t="str">
        <f>HYPERLINK("http://www.lifeprint.com/asl101/pages-signs/f/family.htm","FAMILY")</f>
        <v>FAMILY</v>
      </c>
      <c r="F210" s="14" t="str">
        <f>HYPERLINK("http://www.lifeprint.com/asl101/pages-signs/y/your.htm","YOUR, YOURS")</f>
        <v>YOUR, YOURS</v>
      </c>
      <c r="G210" s="15"/>
      <c r="H210" s="15"/>
      <c r="I210" s="15"/>
      <c r="J210" s="17"/>
      <c r="K210" s="17"/>
      <c r="L210" s="22"/>
    </row>
    <row r="211" spans="1:12" ht="34.5" customHeight="1">
      <c r="A211" s="12">
        <v>11</v>
      </c>
      <c r="B211" s="13" t="str">
        <f>HYPERLINK("http://www.lifeprint.com/asl101/pages-signs/11/your-bedroom-dirty-little-bit.htm","YOUR BEDROOM DIRTY LITTLE-BIT?")</f>
        <v>YOUR BEDROOM DIRTY LITTLE-BIT?</v>
      </c>
      <c r="C211" s="10" t="str">
        <f>HYPERLINK("http://www.lifeprint.com/asl101/pages-signs/b/bedroom.htm","BEDROOM")</f>
        <v>BEDROOM</v>
      </c>
      <c r="D211" s="10" t="str">
        <f>HYPERLINK("http://www.lifeprint.com/asl101/pages-signs/d/dirty.htm","DIRTY")</f>
        <v>DIRTY</v>
      </c>
      <c r="E211" s="10" t="str">
        <f>HYPERLINK("http://www.lifeprint.com/asl101/pages-signs/l/little.htm","LITTLE, LITTLE-BIT")</f>
        <v>LITTLE, LITTLE-BIT</v>
      </c>
      <c r="F211" s="14" t="str">
        <f>HYPERLINK("http://www.lifeprint.com/asl101/pages-signs/y/your.htm","YOUR, YOURS")</f>
        <v>YOUR, YOURS</v>
      </c>
      <c r="G211" s="15"/>
      <c r="H211" s="15"/>
      <c r="I211" s="15"/>
      <c r="J211" s="17"/>
      <c r="K211" s="17"/>
      <c r="L211" s="22"/>
    </row>
    <row r="212" spans="1:12" ht="34.5" customHeight="1">
      <c r="A212" s="12">
        <v>11</v>
      </c>
      <c r="B212" s="13" t="str">
        <f>HYPERLINK("http://www.lifeprint.com/asl101/pages-signs/11/tell-me-about-your-teacher.htm","TELL-me ABOUT YOUR TEACHER.")</f>
        <v>TELL-me ABOUT YOUR TEACHER.</v>
      </c>
      <c r="C212" s="13" t="str">
        <f>HYPERLINK("http://www.lifeprint.com/asl101/pages-signs/a/about.htm","ABOUT, REGARDING")</f>
        <v>ABOUT, REGARDING</v>
      </c>
      <c r="D212" s="14" t="str">
        <f>HYPERLINK("http://www.lifeprint.com/asl101/pages-signs/t/teacher.htm","TEACHER")</f>
        <v>TEACHER</v>
      </c>
      <c r="E212" s="10" t="str">
        <f>HYPERLINK("http://www.lifeprint.com/asl101/pages-signs/t/tell.htm","TELL")</f>
        <v>TELL</v>
      </c>
      <c r="F212" s="14" t="str">
        <f>HYPERLINK("http://www.lifeprint.com/asl101/pages-signs/y/your.htm","YOUR, YOURS")</f>
        <v>YOUR, YOURS</v>
      </c>
      <c r="G212" s="15"/>
      <c r="H212" s="15"/>
      <c r="I212" s="15"/>
      <c r="J212" s="17"/>
      <c r="K212" s="17"/>
      <c r="L212" s="22"/>
    </row>
    <row r="213" spans="1:12" ht="34.5" customHeight="1">
      <c r="A213" s="12">
        <v>11</v>
      </c>
      <c r="B213" s="13" t="str">
        <f>HYPERLINK("http://www.lifeprint.com/asl101/pages-signs/11/book-you-think-wonderful-name.htm","BOOK YOU THINK WONDERFUL, NAME?")</f>
        <v>BOOK YOU THINK WONDERFUL, NAME?</v>
      </c>
      <c r="C213" s="9" t="str">
        <f>HYPERLINK("http://www.lifeprint.com/asl101/pages-signs/b/book.htm","BOOK")</f>
        <v>BOOK</v>
      </c>
      <c r="D213" s="14" t="str">
        <f>HYPERLINK("http://www.lifeprint.com/asl101/pages-signs/n/name.htm","NAME")</f>
        <v>NAME</v>
      </c>
      <c r="E213" s="9" t="str">
        <f>HYPERLINK("http://www.lifeprint.com/asl101/pages-signs/t/think.htm","THINK")</f>
        <v>THINK</v>
      </c>
      <c r="F213" s="10" t="str">
        <f>HYPERLINK("http://www.lifeprint.com/asl101/pages-signs/g/great.htm","GREAT, WONDERFUL")</f>
        <v>GREAT, WONDERFUL</v>
      </c>
      <c r="G213" s="14" t="str">
        <f aca="true" t="shared" si="6" ref="G213:G220">HYPERLINK("http://www.lifeprint.com/asl101/pages-layout/indexing.htm","YOU")</f>
        <v>YOU</v>
      </c>
      <c r="H213" s="15"/>
      <c r="I213" s="15"/>
      <c r="J213" s="17"/>
      <c r="K213" s="17"/>
      <c r="L213" s="22"/>
    </row>
    <row r="214" spans="1:12" ht="34.5" customHeight="1">
      <c r="A214" s="12">
        <v>11</v>
      </c>
      <c r="B214" s="13" t="str">
        <f>HYPERLINK("http://www.lifeprint.com/asl101/pages-signs/11/you-have-dog-and-cat.htm","YOU HAVE DOG AND CAT YOU?")</f>
        <v>YOU HAVE DOG AND CAT YOU?</v>
      </c>
      <c r="C214" s="10" t="str">
        <f>HYPERLINK("http://www.lifeprint.com/asl101/pages-signs/a/and.htm","AND")</f>
        <v>AND</v>
      </c>
      <c r="D214" s="9" t="str">
        <f>HYPERLINK("http://www.lifeprint.com/asl101/pages-signs/c/cat.htm","CAT")</f>
        <v>CAT</v>
      </c>
      <c r="E214" s="9" t="str">
        <f>HYPERLINK("http://www.lifeprint.com/asl101/pages-signs/d/dog.htm","DOG")</f>
        <v>DOG</v>
      </c>
      <c r="F214" s="9" t="str">
        <f>HYPERLINK("http://www.lifeprint.com/asl101/pages-signs/h/have.htm","HAVE")</f>
        <v>HAVE</v>
      </c>
      <c r="G214" s="14" t="str">
        <f t="shared" si="6"/>
        <v>YOU</v>
      </c>
      <c r="H214" s="8"/>
      <c r="I214" s="15"/>
      <c r="J214" s="17"/>
      <c r="K214" s="17"/>
      <c r="L214" s="22"/>
    </row>
    <row r="215" spans="1:12" ht="34.5" customHeight="1">
      <c r="A215" s="12">
        <v>11</v>
      </c>
      <c r="B215" s="13" t="str">
        <f>HYPERLINK("http://www.lifeprint.com/asl101/pages-signs/11/class-finish-go-back-home-you.htm","CLASS FINISH, #BACK HOME YOU?")</f>
        <v>CLASS FINISH, #BACK HOME YOU?</v>
      </c>
      <c r="C215" s="10" t="str">
        <f>HYPERLINK("http://www.lifeprint.com/asl101/pages-signs/b/back.htm","BACK, #BACK")</f>
        <v>BACK, #BACK</v>
      </c>
      <c r="D215" s="10" t="str">
        <f>HYPERLINK("http://www.lifeprint.com/asl101/pages-signs/c/class.htm","CLASS")</f>
        <v>CLASS</v>
      </c>
      <c r="E215" s="10" t="str">
        <f>HYPERLINK("http://www.lifeprint.com/asl101/pages-signs/f/finish.htm","FINISH")</f>
        <v>FINISH</v>
      </c>
      <c r="F215" s="10" t="str">
        <f>HYPERLINK("http://www.lifeprint.com/asl101/pages-signs/h/home.htm","HOME")</f>
        <v>HOME</v>
      </c>
      <c r="G215" s="14" t="str">
        <f t="shared" si="6"/>
        <v>YOU</v>
      </c>
      <c r="H215" s="15"/>
      <c r="I215" s="15"/>
      <c r="J215" s="17"/>
      <c r="K215" s="17"/>
      <c r="L215" s="22"/>
    </row>
    <row r="216" spans="1:12" ht="34.5" customHeight="1">
      <c r="A216" s="12">
        <v>11</v>
      </c>
      <c r="B216" s="13" t="str">
        <f>HYPERLINK("http://www.lifeprint.com/asl101/pages-signs/11/you-like-meet-new-people.htm","YOU LIKE MEET NEW PEOPLE YOU?")</f>
        <v>YOU LIKE MEET NEW PEOPLE YOU?</v>
      </c>
      <c r="C216" s="14" t="str">
        <f>HYPERLINK("http://www.lifeprint.com/asl101/pages-signs/l/like.htm","LIKE (emotion)")</f>
        <v>LIKE (emotion)</v>
      </c>
      <c r="D216" s="9" t="str">
        <f>HYPERLINK("http://www.lifeprint.com/asl101/pages-signs/m/meet.htm","MEET")</f>
        <v>MEET</v>
      </c>
      <c r="E216" s="10" t="str">
        <f>HYPERLINK("http://www.lifeprint.com/asl101/pages-signs/n/new.htm","NEW")</f>
        <v>NEW</v>
      </c>
      <c r="F216" s="10" t="str">
        <f>HYPERLINK("http://www.lifeprint.com/asl101/pages-signs/p/people.htm","PEOPLE")</f>
        <v>PEOPLE</v>
      </c>
      <c r="G216" s="14" t="str">
        <f t="shared" si="6"/>
        <v>YOU</v>
      </c>
      <c r="H216" s="8"/>
      <c r="I216" s="15"/>
      <c r="J216" s="17"/>
      <c r="K216" s="17"/>
      <c r="L216" s="22"/>
    </row>
    <row r="217" spans="1:12" ht="34.5" customHeight="1">
      <c r="A217" s="12">
        <v>11</v>
      </c>
      <c r="B217" s="13" t="str">
        <f>HYPERLINK("http://www.lifeprint.com/asl101/pages-signs/11/you-prefer-pizza-or-hamburger.htm","YOU PREFER PIZZA [bodyshift] HAMBURGER?")</f>
        <v>YOU PREFER PIZZA [bodyshift] HAMBURGER?</v>
      </c>
      <c r="C217" s="9" t="str">
        <f>HYPERLINK("http://www.lifeprint.com/asl101/pages-signs/o/or.htm","Bodyshift, OR")</f>
        <v>Bodyshift, OR</v>
      </c>
      <c r="D217" s="10" t="str">
        <f>HYPERLINK("http://www.lifeprint.com/asl101/pages-signs/h/hamburger.htm","HAMBURGER")</f>
        <v>HAMBURGER</v>
      </c>
      <c r="E217" s="10" t="str">
        <f>HYPERLINK("http://www.lifeprint.com/asl101/pages-signs/p/pizza.htm","PIZZA")</f>
        <v>PIZZA</v>
      </c>
      <c r="F217" s="9" t="str">
        <f>HYPERLINK("http://www.lifeprint.com/asl101/pages-signs/f/favorite.htm","PREFER, FAVORITE")</f>
        <v>PREFER, FAVORITE</v>
      </c>
      <c r="G217" s="14" t="str">
        <f t="shared" si="6"/>
        <v>YOU</v>
      </c>
      <c r="H217" s="15"/>
      <c r="I217" s="15"/>
      <c r="J217" s="17"/>
      <c r="K217" s="17"/>
      <c r="L217" s="22"/>
    </row>
    <row r="218" spans="1:12" ht="34.5" customHeight="1">
      <c r="A218" s="12">
        <v>11</v>
      </c>
      <c r="B218" s="13" t="str">
        <f>HYPERLINK("http://www.lifeprint.com/asl101/pages-signs/11/soup-you-know-how-make.htm","SOUP, YOU KNOW HOW MAKE?")</f>
        <v>SOUP, YOU KNOW HOW MAKE?</v>
      </c>
      <c r="C218" s="9" t="str">
        <f>HYPERLINK("http://www.lifeprint.com/asl101/pages-signs/h/how.htm","HOW")</f>
        <v>HOW</v>
      </c>
      <c r="D218" s="10" t="str">
        <f>HYPERLINK("http://www.lifeprint.com/asl101/pages-signs/k/know.htm","KNOW")</f>
        <v>KNOW</v>
      </c>
      <c r="E218" s="10" t="str">
        <f>HYPERLINK("http://www.lifeprint.com/asl101/pages-signs/m/make.htm","MAKE")</f>
        <v>MAKE</v>
      </c>
      <c r="F218" s="10" t="str">
        <f>HYPERLINK("http://www.lifeprint.com/asl101/pages-signs/s/soup.htm","SOUP")</f>
        <v>SOUP</v>
      </c>
      <c r="G218" s="14" t="str">
        <f t="shared" si="6"/>
        <v>YOU</v>
      </c>
      <c r="H218" s="15"/>
      <c r="I218" s="15"/>
      <c r="J218" s="17"/>
      <c r="K218" s="17"/>
      <c r="L218" s="22"/>
    </row>
    <row r="219" spans="1:12" ht="34.5" customHeight="1">
      <c r="A219" s="12">
        <v>11</v>
      </c>
      <c r="B219" s="13" t="str">
        <f>HYPERLINK("http://www.lifeprint.com/asl101/pages-signs/11/learn-new-things-you-like.htm","LEARN NEW THING YOU LIKE?")</f>
        <v>LEARN NEW THING YOU LIKE?</v>
      </c>
      <c r="C219" s="14" t="str">
        <f>HYPERLINK("http://www.lifeprint.com/asl101/pages-signs/l/learn.htm","LEARN")</f>
        <v>LEARN</v>
      </c>
      <c r="D219" s="14" t="str">
        <f>HYPERLINK("http://www.lifeprint.com/asl101/pages-signs/l/like.htm","LIKE (emotion)")</f>
        <v>LIKE (emotion)</v>
      </c>
      <c r="E219" s="10" t="str">
        <f>HYPERLINK("http://www.lifeprint.com/asl101/pages-signs/n/new.htm","NEW")</f>
        <v>NEW</v>
      </c>
      <c r="F219" s="10" t="str">
        <f>HYPERLINK("http://www.lifeprint.com/asl101/pages-signs/t/thing.htm","THING")</f>
        <v>THING</v>
      </c>
      <c r="G219" s="14" t="str">
        <f t="shared" si="6"/>
        <v>YOU</v>
      </c>
      <c r="H219" s="15"/>
      <c r="I219" s="15"/>
      <c r="J219" s="17"/>
      <c r="K219" s="17"/>
      <c r="L219" s="22"/>
    </row>
    <row r="220" spans="1:12" ht="34.5" customHeight="1">
      <c r="A220" s="12">
        <v>11</v>
      </c>
      <c r="B220" s="13" t="str">
        <f>HYPERLINK("http://www.lifeprint.com/asl101/pages-signs/11/you-go-class-on-time-always.htm","YOU GO CLASS ON TIME ALWAYS?")</f>
        <v>YOU GO CLASS ON TIME ALWAYS?</v>
      </c>
      <c r="C220" s="10" t="str">
        <f>HYPERLINK("http://www.lifeprint.com/asl101/pages-signs/a/always.htm","ALWAYS")</f>
        <v>ALWAYS</v>
      </c>
      <c r="D220" s="10" t="str">
        <f>HYPERLINK("http://www.lifeprint.com/asl101/pages-signs/c/class.htm","CLASS")</f>
        <v>CLASS</v>
      </c>
      <c r="E220" s="10" t="str">
        <f>HYPERLINK("http://www.lifeprint.com/asl101/pages-signs/g/go.htm","GO")</f>
        <v>GO</v>
      </c>
      <c r="F220" s="10" t="str">
        <f>HYPERLINK("http://www.lifeprint.com/asl101/pages-signs/t/time.htm","TIME, O'CLOCK")</f>
        <v>TIME, O'CLOCK</v>
      </c>
      <c r="G220" s="14" t="str">
        <f t="shared" si="6"/>
        <v>YOU</v>
      </c>
      <c r="H220" s="15"/>
      <c r="I220" s="15"/>
      <c r="J220" s="17"/>
      <c r="K220" s="17"/>
      <c r="L220" s="22"/>
    </row>
    <row r="221" spans="1:12" ht="34.5" customHeight="1">
      <c r="A221" s="12">
        <v>11</v>
      </c>
      <c r="B221" s="13" t="str">
        <f>HYPERLINK("http://www.lifeprint.com/asl101/pages-signs/11/you-cant-understand-teacher-why.htm","YOU CAN'T UNDERSTAND HE TEACHER, WHY?")</f>
        <v>YOU CAN'T UNDERSTAND HE TEACHER, WHY?</v>
      </c>
      <c r="C221" s="9" t="str">
        <f>HYPERLINK("http://www.lifeprint.com/asl101/pages-signs/c/cant.htm","CAN'T")</f>
        <v>CAN'T</v>
      </c>
      <c r="D221" s="14" t="str">
        <f>HYPERLINK("http://www.lifeprint.com/asl101/pages-signs/h/he.htm","HE, SHE, IT")</f>
        <v>HE, SHE, IT</v>
      </c>
      <c r="E221" s="14" t="str">
        <f>HYPERLINK("http://www.lifeprint.com/asl101/pages-signs/t/teacher.htm","TEACHER")</f>
        <v>TEACHER</v>
      </c>
      <c r="F221" s="9" t="str">
        <f>HYPERLINK("http://www.lifeprint.com/asl101/pages-signs/u/understand.htm","UNDERSTAND")</f>
        <v>UNDERSTAND</v>
      </c>
      <c r="G221" s="9" t="str">
        <f>HYPERLINK("http://www.lifeprint.com/asl101/pages-signs/w/why.htm","WHY")</f>
        <v>WHY</v>
      </c>
      <c r="H221" s="14" t="str">
        <f>HYPERLINK("http://www.lifeprint.com/asl101/pages-layout/indexing.htm","YOU")</f>
        <v>YOU</v>
      </c>
      <c r="I221" s="15"/>
      <c r="J221" s="17"/>
      <c r="K221" s="17"/>
      <c r="L221" s="22"/>
    </row>
    <row r="222" spans="1:12" ht="34.5" customHeight="1">
      <c r="A222" s="12">
        <v>12</v>
      </c>
      <c r="B222" s="13" t="str">
        <f>HYPERLINK("http://www.lifeprint.com/asl101/pages-signs/12/you-like-monday.htm","YOU LIKE MONDAY?")</f>
        <v>YOU LIKE MONDAY?</v>
      </c>
      <c r="C222" s="14" t="str">
        <f>HYPERLINK("http://www.lifeprint.com/asl101/pages-signs/l/like.htm","LIKE (emotion)")</f>
        <v>LIKE (emotion)</v>
      </c>
      <c r="D222" s="10" t="str">
        <f>HYPERLINK("http://www.lifeprint.com/asl101/pages-signs/m/monday.htm","MONDAY")</f>
        <v>MONDAY</v>
      </c>
      <c r="E222" s="14" t="str">
        <f>HYPERLINK("http://www.lifeprint.com/asl101/pages-layout/indexing.htm","YOU")</f>
        <v>YOU</v>
      </c>
      <c r="F222" s="15"/>
      <c r="G222" s="15"/>
      <c r="H222" s="15"/>
      <c r="I222" s="15"/>
      <c r="J222" s="17"/>
      <c r="K222" s="17"/>
      <c r="L222" s="22"/>
    </row>
    <row r="223" spans="1:12" ht="34.5" customHeight="1">
      <c r="A223" s="12">
        <v>12</v>
      </c>
      <c r="B223" s="13" t="str">
        <f>HYPERLINK("http://www.lifeprint.com/asl101/pages-signs/12/everyday-you-shower.htm","EVERYDAY YOU SHOWER?")</f>
        <v>EVERYDAY YOU SHOWER?</v>
      </c>
      <c r="C223" s="13" t="str">
        <f>HYPERLINK("http://www.lifeprint.com/asl101/pages-signs/e/everyday.htm","EVERYDAY, DAILY")</f>
        <v>EVERYDAY, DAILY</v>
      </c>
      <c r="D223" s="10" t="str">
        <f>HYPERLINK("http://www.lifeprint.com/asl101/pages-signs/s/shower.htm","SHOWER")</f>
        <v>SHOWER</v>
      </c>
      <c r="E223" s="14" t="str">
        <f>HYPERLINK("http://www.lifeprint.com/asl101/pages-layout/indexing.htm","YOU")</f>
        <v>YOU</v>
      </c>
      <c r="F223" s="15"/>
      <c r="G223" s="15"/>
      <c r="H223" s="15"/>
      <c r="I223" s="15"/>
      <c r="J223" s="17"/>
      <c r="K223" s="17"/>
      <c r="L223" s="22"/>
    </row>
    <row r="224" spans="1:12" ht="34.5" customHeight="1">
      <c r="A224" s="12">
        <v>12</v>
      </c>
      <c r="B224" s="13" t="str">
        <f>HYPERLINK("http://www.lifeprint.com/asl101/pages-signs/12/every-saturday-what-do-you.htm","EVERY-SATURDAY WHAT-DO YOU?")</f>
        <v>EVERY-SATURDAY WHAT-DO YOU?</v>
      </c>
      <c r="C224" s="13" t="str">
        <f>HYPERLINK("http://www.lifeprint.com/asl101/pages-signs/s/saturday.htm","SATURDAY, EVERY-SATURDAY")</f>
        <v>SATURDAY, EVERY-SATURDAY</v>
      </c>
      <c r="D224" s="10" t="str">
        <f>HYPERLINK("http://www.lifeprint.com/asl101/pages-signs/d/do-do.htm","what-DO, DO-what?")</f>
        <v>what-DO, DO-what?</v>
      </c>
      <c r="E224" s="14" t="str">
        <f>HYPERLINK("http://www.lifeprint.com/asl101/pages-layout/indexing.htm","YOU")</f>
        <v>YOU</v>
      </c>
      <c r="F224" s="15"/>
      <c r="G224" s="15"/>
      <c r="H224" s="15"/>
      <c r="I224" s="15"/>
      <c r="J224" s="17"/>
      <c r="K224" s="17"/>
      <c r="L224" s="22"/>
    </row>
    <row r="225" spans="1:12" ht="34.5" customHeight="1">
      <c r="A225" s="12">
        <v>12</v>
      </c>
      <c r="B225" s="13" t="str">
        <f>HYPERLINK("http://www.lifeprint.com/asl101/pages-signs/12/afternoon-work-you.htm","AFTERNOON WORK YOU?")</f>
        <v>AFTERNOON WORK YOU?</v>
      </c>
      <c r="C225" s="13" t="str">
        <f>HYPERLINK("http://www.lifeprint.com/asl101/pages-signs/a/afternoon.htm","AFTERNOON")</f>
        <v>AFTERNOON</v>
      </c>
      <c r="D225" s="9" t="str">
        <f>HYPERLINK("http://www.lifeprint.com/asl101/pages-signs/w/work.htm","WORK")</f>
        <v>WORK</v>
      </c>
      <c r="E225" s="14" t="str">
        <f>HYPERLINK("http://www.lifeprint.com/asl101/pages-layout/indexing.htm","YOU")</f>
        <v>YOU</v>
      </c>
      <c r="F225" s="15"/>
      <c r="G225" s="15"/>
      <c r="H225" s="15"/>
      <c r="I225" s="15"/>
      <c r="J225" s="17"/>
      <c r="K225" s="17"/>
      <c r="L225" s="22"/>
    </row>
    <row r="226" spans="1:12" ht="34.5" customHeight="1">
      <c r="A226" s="12">
        <v>12</v>
      </c>
      <c r="B226" s="13" t="str">
        <f>HYPERLINK("http://www.lifeprint.com/asl101/pages-signs/12/how-many-minutes-equal-one-hour.htm","ONE-HOUR EQUAL HOW-MANY MINUTE?")</f>
        <v>ONE-HOUR EQUAL HOW-MANY MINUTE?</v>
      </c>
      <c r="C226" s="13" t="str">
        <f>HYPERLINK("http://www.lifeprint.com/asl101/pages-signs/e/equal.htm","EQUAL, FAIR, EVEN")</f>
        <v>EQUAL, FAIR, EVEN</v>
      </c>
      <c r="D226" s="9" t="str">
        <f>HYPERLINK("http://www.lifeprint.com/asl101/pages-signs/h/how-many.htm","HOW-MANY")</f>
        <v>HOW-MANY</v>
      </c>
      <c r="E226" s="10" t="str">
        <f>HYPERLINK("http://www.lifeprint.com/asl101/pages-signs/m/minute.htm","MINUTE")</f>
        <v>MINUTE</v>
      </c>
      <c r="F226" s="10" t="str">
        <f>HYPERLINK("http://www.lifeprint.com/asl101/pages-signs/h/hour.htm","HOUR")</f>
        <v>HOUR</v>
      </c>
      <c r="G226" s="15"/>
      <c r="H226" s="15"/>
      <c r="I226" s="15"/>
      <c r="J226" s="17"/>
      <c r="K226" s="17"/>
      <c r="L226" s="22"/>
    </row>
    <row r="227" spans="1:12" ht="34.5" customHeight="1">
      <c r="A227" s="12">
        <v>12</v>
      </c>
      <c r="B227" s="13" t="str">
        <f>HYPERLINK("http://www.lifeprint.com/asl101/pages-signs/12/how-many-day-equal-one-month.htm","ONE MONTH EQUAL HOW-MANY DAY?")</f>
        <v>ONE MONTH EQUAL HOW-MANY DAY?</v>
      </c>
      <c r="C227" s="9" t="str">
        <f>HYPERLINK("http://www.lifeprint.com/asl101/pages-signs/d/day.htm","DAY, 1 DAY")</f>
        <v>DAY, 1 DAY</v>
      </c>
      <c r="D227" s="13" t="str">
        <f>HYPERLINK("http://www.lifeprint.com/asl101/pages-signs/e/equal.htm","EQUAL, FAIR, EVEN")</f>
        <v>EQUAL, FAIR, EVEN</v>
      </c>
      <c r="E227" s="9" t="str">
        <f>HYPERLINK("http://www.lifeprint.com/asl101/pages-signs/h/how-many.htm","HOW-MANY")</f>
        <v>HOW-MANY</v>
      </c>
      <c r="F227" s="10" t="str">
        <f>HYPERLINK("http://www.lifeprint.com/asl101/pages-signs/m/month.htm","MONTH")</f>
        <v>MONTH</v>
      </c>
      <c r="G227" s="15"/>
      <c r="H227" s="15"/>
      <c r="I227" s="15"/>
      <c r="J227" s="17"/>
      <c r="K227" s="17"/>
      <c r="L227" s="22"/>
    </row>
    <row r="228" spans="1:12" ht="34.5" customHeight="1">
      <c r="A228" s="12">
        <v>12</v>
      </c>
      <c r="B228" s="13" t="str">
        <f>HYPERLINK("http://www.lifeprint.com/asl101/pages-signs/12/one-min-have-how-many-seconds.htm","ONE MINUTE HAVE HOW-MANY S-E-C?")</f>
        <v>ONE MINUTE HAVE HOW-MANY S-E-C?</v>
      </c>
      <c r="C228" s="9" t="str">
        <f>HYPERLINK("http://www.lifeprint.com/asl101/pages-signs/h/have.htm","HAVE")</f>
        <v>HAVE</v>
      </c>
      <c r="D228" s="9" t="str">
        <f>HYPERLINK("http://www.lifeprint.com/asl101/pages-signs/h/how-many.htm","HOW-MANY")</f>
        <v>HOW-MANY</v>
      </c>
      <c r="E228" s="10" t="str">
        <f>HYPERLINK("http://www.lifeprint.com/asl101/pages-signs/m/minute.htm","MINUTE")</f>
        <v>MINUTE</v>
      </c>
      <c r="F228" s="10" t="str">
        <f>HYPERLINK("http://www.lifeprint.com/asl101/pages-signs/s/second.htm","SECOND")</f>
        <v>SECOND</v>
      </c>
      <c r="G228" s="15"/>
      <c r="H228" s="15"/>
      <c r="I228" s="15"/>
      <c r="J228" s="17"/>
      <c r="K228" s="17"/>
      <c r="L228" s="22"/>
    </row>
    <row r="229" spans="1:12" ht="34.5" customHeight="1">
      <c r="A229" s="12">
        <v>12</v>
      </c>
      <c r="B229" s="13" t="str">
        <f>HYPERLINK("http://www.lifeprint.com/asl101/pages-signs/12/one-week-has-how-many-day.htm","ONE WEEK HAVE HOW-MANY DAYS?")</f>
        <v>ONE WEEK HAVE HOW-MANY DAYS?</v>
      </c>
      <c r="C229" s="9" t="str">
        <f>HYPERLINK("http://www.lifeprint.com/asl101/pages-signs/d/day.htm","DAY, 1 DAY")</f>
        <v>DAY, 1 DAY</v>
      </c>
      <c r="D229" s="9" t="str">
        <f>HYPERLINK("http://www.lifeprint.com/asl101/pages-signs/h/have.htm","HAVE")</f>
        <v>HAVE</v>
      </c>
      <c r="E229" s="9" t="str">
        <f>HYPERLINK("http://www.lifeprint.com/asl101/pages-signs/h/how-many.htm","HOW-MANY")</f>
        <v>HOW-MANY</v>
      </c>
      <c r="F229" s="10" t="str">
        <f>HYPERLINK("http://www.lifeprint.com/asl101/pages-signs/w/week.htm","WEEK")</f>
        <v>WEEK</v>
      </c>
      <c r="G229" s="8"/>
      <c r="H229" s="15"/>
      <c r="I229" s="15"/>
      <c r="J229" s="17"/>
      <c r="K229" s="17"/>
      <c r="L229" s="22"/>
    </row>
    <row r="230" spans="1:12" ht="34.5" customHeight="1">
      <c r="A230" s="12">
        <v>12</v>
      </c>
      <c r="B230" s="13" t="str">
        <f>HYPERLINK("http://www.lifeprint.com/asl101/pages-signs/12/how-many-months-equal-one-year.htm","ONE YEAR EQUAL HOW-MANY MONTH?")</f>
        <v>ONE YEAR EQUAL HOW-MANY MONTH?</v>
      </c>
      <c r="C230" s="13" t="str">
        <f>HYPERLINK("http://www.lifeprint.com/asl101/pages-signs/e/equal.htm","EQUAL, FAIR, EVEN")</f>
        <v>EQUAL, FAIR, EVEN</v>
      </c>
      <c r="D230" s="9" t="str">
        <f>HYPERLINK("http://www.lifeprint.com/asl101/pages-signs/h/how-many.htm","HOW-MANY")</f>
        <v>HOW-MANY</v>
      </c>
      <c r="E230" s="10" t="str">
        <f>HYPERLINK("http://www.lifeprint.com/asl101/pages-signs/m/month.htm","MONTH")</f>
        <v>MONTH</v>
      </c>
      <c r="F230" s="13" t="str">
        <f>HYPERLINK("http://www.lifeprint.com/asl101/pages-signs/y/year.htm","YEAR")</f>
        <v>YEAR</v>
      </c>
      <c r="G230" s="15"/>
      <c r="H230" s="15"/>
      <c r="I230" s="15"/>
      <c r="J230" s="17"/>
      <c r="K230" s="17"/>
      <c r="L230" s="22"/>
    </row>
    <row r="231" spans="1:12" ht="34.5" customHeight="1">
      <c r="A231" s="12">
        <v>12</v>
      </c>
      <c r="B231" s="13" t="str">
        <f>HYPERLINK("http://www.lifeprint.com/asl101/pages-signs/12/next-week-you-come-school.htm","NEXT-WEEK YOU COME SCHOOL?")</f>
        <v>NEXT-WEEK YOU COME SCHOOL?</v>
      </c>
      <c r="C231" s="10" t="str">
        <f>HYPERLINK("http://www.lifeprint.com/asl101/pages-signs/c/come.htm","COME")</f>
        <v>COME</v>
      </c>
      <c r="D231" s="13" t="str">
        <f>HYPERLINK("http://www.lifeprint.com/asl101/pages-signs/w/week.htm","WEEK, NEXT-WEEK")</f>
        <v>WEEK, NEXT-WEEK</v>
      </c>
      <c r="E231" s="10" t="str">
        <f>HYPERLINK("http://www.lifeprint.com/asl101/pages-signs/s/school.htm","SCHOOL")</f>
        <v>SCHOOL</v>
      </c>
      <c r="F231" s="14" t="str">
        <f>HYPERLINK("http://www.lifeprint.com/asl101/pages-layout/indexing.htm","YOU")</f>
        <v>YOU</v>
      </c>
      <c r="G231" s="15"/>
      <c r="H231" s="15"/>
      <c r="I231" s="15"/>
      <c r="J231" s="17"/>
      <c r="K231" s="17"/>
      <c r="L231" s="22"/>
    </row>
    <row r="232" spans="1:12" ht="34.5" customHeight="1">
      <c r="A232" s="12">
        <v>12</v>
      </c>
      <c r="B232" s="13" t="str">
        <f>HYPERLINK("http://www.lifeprint.com/asl101/pages-signs/12/today-you-finish-brush-teeth.htm","TODAY YOU FINISH BRUSH-TEETH YOU?")</f>
        <v>TODAY YOU FINISH BRUSH-TEETH YOU?</v>
      </c>
      <c r="C232" s="10" t="str">
        <f>HYPERLINK("http://www.lifeprint.com/asl101/pages-signs/b/brushteeth.htm","BRUSH-TEETH")</f>
        <v>BRUSH-TEETH</v>
      </c>
      <c r="D232" s="10" t="str">
        <f>HYPERLINK("http://www.lifeprint.com/asl101/pages-signs/f/finish.htm","FINISH")</f>
        <v>FINISH</v>
      </c>
      <c r="E232" s="10" t="str">
        <f>HYPERLINK("http://www.lifeprint.com/asl101/pages-signs/d/day.htm","TODAY")</f>
        <v>TODAY</v>
      </c>
      <c r="F232" s="14" t="str">
        <f>HYPERLINK("http://www.lifeprint.com/asl101/pages-layout/indexing.htm","YOU")</f>
        <v>YOU</v>
      </c>
      <c r="G232" s="8"/>
      <c r="H232" s="15"/>
      <c r="I232" s="15"/>
      <c r="J232" s="17"/>
      <c r="K232" s="17"/>
      <c r="L232" s="22"/>
    </row>
    <row r="233" spans="1:12" ht="34.5" customHeight="1">
      <c r="A233" s="12">
        <v>12</v>
      </c>
      <c r="B233" s="13" t="str">
        <f>HYPERLINK("http://www.lifeprint.com/asl101/pages-signs/12/habit-any-you.htm","HABIT ANY YOU? [if so] WHAT-huh?")</f>
        <v>HABIT ANY YOU? [if so] WHAT-huh?</v>
      </c>
      <c r="C233" s="10" t="str">
        <f>HYPERLINK("http://www.lifeprint.com/asl101/pages-signs/a/any.htm","ANY")</f>
        <v>ANY</v>
      </c>
      <c r="D233" s="10" t="str">
        <f>HYPERLINK("http://www.lifeprint.com/asl101/pages-signs/h/habit.htm","HABIT")</f>
        <v>HABIT</v>
      </c>
      <c r="E233" s="9" t="str">
        <f>HYPERLINK("http://www.lifeprint.com/asl101/pages-signs/w/what.htm","WHAT, HUH?")</f>
        <v>WHAT, HUH?</v>
      </c>
      <c r="F233" s="14" t="str">
        <f>HYPERLINK("http://www.lifeprint.com/asl101/pages-layout/indexing.htm","YOU")</f>
        <v>YOU</v>
      </c>
      <c r="G233" s="15"/>
      <c r="H233" s="15"/>
      <c r="I233" s="15"/>
      <c r="J233" s="17"/>
      <c r="K233" s="17"/>
      <c r="L233" s="22"/>
    </row>
    <row r="234" spans="1:12" ht="34.5" customHeight="1">
      <c r="A234" s="12">
        <v>12</v>
      </c>
      <c r="B234" s="13" t="str">
        <f>HYPERLINK("http://www.lifeprint.com/asl101/pages-signs/12/past-weekend-what-do-you.htm","PAST WEEKEND WHAT-DO YOU?")</f>
        <v>PAST WEEKEND WHAT-DO YOU?</v>
      </c>
      <c r="C234" s="9" t="str">
        <f>HYPERLINK("http://www.lifeprint.com/asl101/pages-signs/n/next.htm","PAST, BEFORE")</f>
        <v>PAST, BEFORE</v>
      </c>
      <c r="D234" s="10" t="str">
        <f>HYPERLINK("http://www.lifeprint.com/asl101/pages-signs/w/weekend.htm","WEEKEND")</f>
        <v>WEEKEND</v>
      </c>
      <c r="E234" s="9" t="str">
        <f>HYPERLINK("http://www.lifeprint.com/asl101/pages-signs/d/do-do.htm","what-DO, DO-what")</f>
        <v>what-DO, DO-what</v>
      </c>
      <c r="F234" s="14" t="str">
        <f>HYPERLINK("http://www.lifeprint.com/asl101/pages-layout/indexing.htm","YOU")</f>
        <v>YOU</v>
      </c>
      <c r="G234" s="15"/>
      <c r="H234" s="15"/>
      <c r="I234" s="15"/>
      <c r="J234" s="17"/>
      <c r="K234" s="17"/>
      <c r="L234" s="22"/>
    </row>
    <row r="235" spans="1:12" ht="34.5" customHeight="1">
      <c r="A235" s="12">
        <v>12</v>
      </c>
      <c r="B235" s="13" t="str">
        <f>HYPERLINK("http://www.lifeprint.com/asl101/pages-signs/12/you-school-which-day.htm","YOU SCHOOL WHICH DAY?")</f>
        <v>YOU SCHOOL WHICH DAY?</v>
      </c>
      <c r="C235" s="9" t="str">
        <f>HYPERLINK("http://www.lifeprint.com/asl101/pages-signs/d/day.htm","DAY, 1 DAY")</f>
        <v>DAY, 1 DAY</v>
      </c>
      <c r="D235" s="10" t="str">
        <f>HYPERLINK("http://www.lifeprint.com/asl101/pages-signs/s/school.htm","SCHOOL")</f>
        <v>SCHOOL</v>
      </c>
      <c r="E235" s="9" t="str">
        <f>HYPERLINK("http://www.lifeprint.com/asl101/pages-signs/w/which.htm","WHICH")</f>
        <v>WHICH</v>
      </c>
      <c r="F235" s="14" t="str">
        <f>HYPERLINK("http://www.lifeprint.com/asl101/pages-layout/indexing.htm","YOU")</f>
        <v>YOU</v>
      </c>
      <c r="G235" s="15"/>
      <c r="H235" s="15"/>
      <c r="I235" s="15"/>
      <c r="J235" s="17"/>
      <c r="K235" s="17"/>
      <c r="L235" s="22"/>
    </row>
    <row r="236" spans="1:12" ht="34.5" customHeight="1">
      <c r="A236" s="12">
        <v>12</v>
      </c>
      <c r="B236" s="13" t="str">
        <f>HYPERLINK("http://www.lifeprint.com/asl101/pages-signs/12/people-go-church-which-day.htm","PEOPLE GO CHURCH, WHICH DAY?")</f>
        <v>PEOPLE GO CHURCH, WHICH DAY?</v>
      </c>
      <c r="C236" s="10" t="str">
        <f>HYPERLINK("http://www.lifeprint.com/asl101/pages-signs/c/church.htm","CHURCH")</f>
        <v>CHURCH</v>
      </c>
      <c r="D236" s="9" t="str">
        <f>HYPERLINK("http://www.lifeprint.com/asl101/pages-signs/d/day.htm","DAY")</f>
        <v>DAY</v>
      </c>
      <c r="E236" s="10" t="str">
        <f>HYPERLINK("http://www.lifeprint.com/asl101/pages-signs/g/go.htm","GO")</f>
        <v>GO</v>
      </c>
      <c r="F236" s="10" t="str">
        <f>HYPERLINK("http://www.lifeprint.com/asl101/pages-signs/p/people.htm","PEOPLE")</f>
        <v>PEOPLE</v>
      </c>
      <c r="G236" s="9" t="str">
        <f>HYPERLINK("http://www.lifeprint.com/asl101/pages-signs/w/which.htm","WHICH")</f>
        <v>WHICH</v>
      </c>
      <c r="H236" s="15"/>
      <c r="I236" s="15"/>
      <c r="J236" s="17"/>
      <c r="K236" s="17"/>
      <c r="L236" s="22"/>
    </row>
    <row r="237" spans="1:12" ht="34.5" customHeight="1">
      <c r="A237" s="12">
        <v>12</v>
      </c>
      <c r="B237" s="13" t="str">
        <f>HYPERLINK("http://www.lifeprint.com/asl101/pages-signs/12/yesterday-how-many-time-you-eat.htm","YESTERDAY, YOU EAT HOW-MANY TIME?")</f>
        <v>YESTERDAY, YOU EAT HOW-MANY TIME?</v>
      </c>
      <c r="C237" s="10" t="str">
        <f>HYPERLINK("http://www.lifeprint.com/asl101/pages-signs/e/eat.htm","EAT, FOOD")</f>
        <v>EAT, FOOD</v>
      </c>
      <c r="D237" s="9" t="str">
        <f>HYPERLINK("http://www.lifeprint.com/asl101/pages-signs/h/how-many.htm","HOW-MANY")</f>
        <v>HOW-MANY</v>
      </c>
      <c r="E237" s="10" t="str">
        <f>HYPERLINK("http://www.lifeprint.com/asl101/pages-signs/t/time.htm","TIME, O'CLOCK")</f>
        <v>TIME, O'CLOCK</v>
      </c>
      <c r="F237" s="10" t="str">
        <f>HYPERLINK("http://www.lifeprint.com/asl101/pages-signs/y/yesterday.htm","YESTERDAY")</f>
        <v>YESTERDAY</v>
      </c>
      <c r="G237" s="14" t="str">
        <f>HYPERLINK("http://www.lifeprint.com/asl101/pages-layout/indexing.htm","YOU")</f>
        <v>YOU</v>
      </c>
      <c r="H237" s="15"/>
      <c r="I237" s="15"/>
      <c r="J237" s="17"/>
      <c r="K237" s="17"/>
      <c r="L237" s="22"/>
    </row>
    <row r="238" spans="1:12" ht="34.5" customHeight="1">
      <c r="A238" s="12">
        <v>12</v>
      </c>
      <c r="B238" s="13" t="str">
        <f>HYPERLINK("http://www.lifeprint.com/asl101/pages-signs/12/how-many-hours-equal-one-day.htm","ONE DAY EQUAL HOW-MANY HOUR?")</f>
        <v>ONE DAY EQUAL HOW-MANY HOUR?</v>
      </c>
      <c r="C238" s="9" t="str">
        <f>HYPERLINK("http://www.lifeprint.com/asl101/pages-signs/d/day.htm","DAY, 1 DAY")</f>
        <v>DAY, 1 DAY</v>
      </c>
      <c r="D238" s="13" t="str">
        <f>HYPERLINK("http://www.lifeprint.com/asl101/pages-signs/e/equal.htm","EQUAL, FAIR, EVEN")</f>
        <v>EQUAL, FAIR, EVEN</v>
      </c>
      <c r="E238" s="10" t="str">
        <f>HYPERLINK("http://www.lifeprint.com/asl101/pages-signs/h/hour.htm","HOUR")</f>
        <v>HOUR</v>
      </c>
      <c r="F238" s="9" t="str">
        <f>HYPERLINK("http://www.lifeprint.com/asl101/pages-signs/h/how-many.htm","HOW-MANY")</f>
        <v>HOW-MANY</v>
      </c>
      <c r="G238" s="25"/>
      <c r="H238" s="15"/>
      <c r="I238" s="15"/>
      <c r="J238" s="15"/>
      <c r="K238" s="15"/>
      <c r="L238" s="22"/>
    </row>
    <row r="239" spans="1:12" ht="34.5" customHeight="1">
      <c r="A239" s="12">
        <v>12</v>
      </c>
      <c r="B239" s="13" t="str">
        <f>HYPERLINK("http://www.lifeprint.com/asl101/pages-signs/12/movie-go-tuesday-night-good-why.htm","MOVIE, GO TUESDAY NIGHT, GOOD, WHY?")</f>
        <v>MOVIE, GO TUESDAY NIGHT, GOOD, WHY?</v>
      </c>
      <c r="C239" s="10" t="str">
        <f>HYPERLINK("http://www.lifeprint.com/asl101/pages-signs/g/go.htm","GO")</f>
        <v>GO</v>
      </c>
      <c r="D239" s="10" t="str">
        <f>HYPERLINK("http://www.lifeprint.com/asl101/pages-signs/g/good.htm","GOOD")</f>
        <v>GOOD</v>
      </c>
      <c r="E239" s="10" t="str">
        <f>HYPERLINK("http://www.lifeprint.com/asl101/pages-signs/m/movie.htm","MOVIE")</f>
        <v>MOVIE</v>
      </c>
      <c r="F239" s="10" t="str">
        <f>HYPERLINK("http://www.lifeprint.com/asl101/pages-signs/n/night.htm","NIGHT ")</f>
        <v>NIGHT </v>
      </c>
      <c r="G239" s="10" t="str">
        <f>HYPERLINK("http://www.lifeprint.com/asl101/pages-signs/t/tuesday.htm","TUESDAY")</f>
        <v>TUESDAY</v>
      </c>
      <c r="H239" s="9" t="str">
        <f>HYPERLINK("http://www.lifeprint.com/asl101/pages-signs/w/why.htm","WHY")</f>
        <v>WHY</v>
      </c>
      <c r="I239" s="15"/>
      <c r="J239" s="17"/>
      <c r="K239" s="17"/>
      <c r="L239" s="22"/>
    </row>
    <row r="240" spans="1:12" ht="34.5" customHeight="1">
      <c r="A240" s="12">
        <v>12</v>
      </c>
      <c r="B240" s="13" t="str">
        <f>HYPERLINK("http://www.lifeprint.com/asl101/pages-signs/12/you-think-life-fair-for-all-people.htm","YOU THINK LIFE FAIR ALL PEOPLE?")</f>
        <v>YOU THINK LIFE FAIR ALL PEOPLE?</v>
      </c>
      <c r="C240" s="9" t="str">
        <f>HYPERLINK("http://www.lifeprint.com/asl101/pages-signs/a/all.htm","ALL")</f>
        <v>ALL</v>
      </c>
      <c r="D240" s="13" t="str">
        <f>HYPERLINK("http://www.lifeprint.com/asl101/pages-signs/e/equal.htm","EQUAL, FAIR, EVEN")</f>
        <v>EQUAL, FAIR, EVEN</v>
      </c>
      <c r="E240" s="13" t="str">
        <f>HYPERLINK("http://www.lifeprint.com/asl101/pages-signs/l/live.htm","LIFE, LIVE, ADDRESS")</f>
        <v>LIFE, LIVE, ADDRESS</v>
      </c>
      <c r="F240" s="10" t="str">
        <f>HYPERLINK("http://www.lifeprint.com/asl101/pages-signs/p/people.htm","PEOPLE")</f>
        <v>PEOPLE</v>
      </c>
      <c r="G240" s="9" t="str">
        <f>HYPERLINK("http://www.lifeprint.com/asl101/pages-signs/t/think.htm","THINK")</f>
        <v>THINK</v>
      </c>
      <c r="H240" s="14" t="str">
        <f>HYPERLINK("http://www.lifeprint.com/asl101/pages-layout/indexing.htm","YOU")</f>
        <v>YOU</v>
      </c>
      <c r="I240" s="15"/>
      <c r="J240" s="17"/>
      <c r="K240" s="17"/>
      <c r="L240" s="22"/>
    </row>
    <row r="241" spans="1:12" ht="34.5" customHeight="1">
      <c r="A241" s="12">
        <v>12</v>
      </c>
      <c r="B241" s="13" t="str">
        <f>HYPERLINK("http://www.lifeprint.com/asl101/pages-signs/12/saturday-night-i-go-party-want-come-with-me.htm","SATURDAY NIGHT, I GO PARTY, WANT ACCOMPANY-me?")</f>
        <v>SATURDAY NIGHT, I GO PARTY, WANT ACCOMPANY-me?</v>
      </c>
      <c r="C241" s="13" t="str">
        <f>HYPERLINK("http://www.lifeprint.com/asl101/pages-signs/w/withadvanced.htm","ACCOMPANY-ME, GO-WITH")</f>
        <v>ACCOMPANY-ME, GO-WITH</v>
      </c>
      <c r="D241" s="10" t="str">
        <f>HYPERLINK("http://www.lifeprint.com/asl101/pages-signs/g/go.htm","GO")</f>
        <v>GO</v>
      </c>
      <c r="E241" s="9" t="str">
        <f>HYPERLINK("http://www.lifeprint.com/asl101/pages-signs/i/indexing.htm","I, ME")</f>
        <v>I, ME</v>
      </c>
      <c r="F241" s="10" t="str">
        <f>HYPERLINK("http://www.lifeprint.com/asl101/pages-signs/n/night.htm","NIGHT ")</f>
        <v>NIGHT </v>
      </c>
      <c r="G241" s="13" t="str">
        <f>HYPERLINK("http://www.lifeprint.com/asl101/pages-signs/p/party.htm","PARTY")</f>
        <v>PARTY</v>
      </c>
      <c r="H241" s="10" t="str">
        <f>HYPERLINK("http://www.lifeprint.com/asl101/pages-signs/s/saturday.htm","SATURDAY")</f>
        <v>SATURDAY</v>
      </c>
      <c r="I241" s="9" t="str">
        <f>HYPERLINK("http://www.lifeprint.com/asl101/pages-signs/w/want.htm","WANT")</f>
        <v>WANT</v>
      </c>
      <c r="J241" s="17"/>
      <c r="K241" s="17"/>
      <c r="L241" s="22"/>
    </row>
    <row r="242" spans="1:12" ht="34.5" customHeight="1">
      <c r="A242" s="12">
        <v>13</v>
      </c>
      <c r="B242" s="13" t="str">
        <f>HYPERLINK("http://www.lifeprint.com/asl101/pages-signs/13/board-you-think-the-teacher-should-write-more.htm","BOARD YOU THINK HETEACHER SHOULD WRITE MORE?")</f>
        <v>BOARD YOU THINK HETEACHER SHOULD WRITE MORE?</v>
      </c>
      <c r="C242" s="14" t="str">
        <f>HYPERLINK("http://www.lifeprint.com/asl101/pages-signs/h/he.htm","HE, SHE, IT")</f>
        <v>HE, SHE, IT</v>
      </c>
      <c r="D242" s="10" t="str">
        <f>HYPERLINK("http://www.lifeprint.com/asl101/pages-signs/m/more.htm","MORE")</f>
        <v>MORE</v>
      </c>
      <c r="E242" s="9" t="str">
        <f>HYPERLINK("http://www.lifeprint.com/asl101/pages-signs/n/need.htm","NEED, MUST, SHOULD")</f>
        <v>NEED, MUST, SHOULD</v>
      </c>
      <c r="F242" s="13" t="str">
        <f>HYPERLINK("http://www.lifeprint.com/asl101/pages-signs/s/square.htm","SQUARE, BOARD")</f>
        <v>SQUARE, BOARD</v>
      </c>
      <c r="G242" s="14" t="str">
        <f>HYPERLINK("http://www.lifeprint.com/asl101/pages-signs/t/teacher.htm","TEACHER")</f>
        <v>TEACHER</v>
      </c>
      <c r="H242" s="9" t="str">
        <f>HYPERLINK("http://www.lifeprint.com/asl101/pages-signs/t/think.htm","THINK")</f>
        <v>THINK</v>
      </c>
      <c r="I242" s="10" t="str">
        <f>HYPERLINK("http://www.lifeprint.com/asl101/pages-signs/w/write.htm","WRITE")</f>
        <v>WRITE</v>
      </c>
      <c r="J242" s="14" t="str">
        <f>HYPERLINK("http://www.lifeprint.com/asl101/pages-layout/indexing.htm","YOU")</f>
        <v>YOU</v>
      </c>
      <c r="K242" s="14"/>
      <c r="L242" s="22"/>
    </row>
    <row r="243" spans="1:12" ht="34.5" customHeight="1">
      <c r="A243" s="12">
        <v>13</v>
      </c>
      <c r="B243" s="13" t="str">
        <f>HYPERLINK("http://www.lifeprint.com/asl101/pages-signs/13/deaf-school-you.htm","DEAF-SCHOOL YOU?")</f>
        <v>DEAF-SCHOOL YOU?</v>
      </c>
      <c r="C243" s="10" t="str">
        <f>HYPERLINK("http://www.lifeprint.com/asl101/pages-signs/r/residential-school.htm","DEAF-SCHOOL")</f>
        <v>DEAF-SCHOOL</v>
      </c>
      <c r="D243" s="14" t="str">
        <f>HYPERLINK("http://www.lifeprint.com/asl101/pages-layout/indexing.htm","YOU")</f>
        <v>YOU</v>
      </c>
      <c r="E243" s="15"/>
      <c r="F243" s="15"/>
      <c r="G243" s="15"/>
      <c r="H243" s="15"/>
      <c r="I243" s="15"/>
      <c r="J243" s="15"/>
      <c r="K243" s="15"/>
      <c r="L243" s="22"/>
    </row>
    <row r="244" spans="1:12" ht="34.5" customHeight="1">
      <c r="A244" s="12">
        <v>13</v>
      </c>
      <c r="B244" s="13" t="str">
        <f>HYPERLINK("http://www.lifeprint.com/asl101/pages-signs/13/teacher-flash-the-lights-why.htm","TEACHER LIGHTS-FLASH, WHY?")</f>
        <v>TEACHER LIGHTS-FLASH, WHY?</v>
      </c>
      <c r="C244" s="13" t="str">
        <f>HYPERLINK("http://www.lifeprint.com/asl101/pages-signs/l/light.htm#flashthelights","LIGHTS, FLASHING LIGHTS")</f>
        <v>LIGHTS, FLASHING LIGHTS</v>
      </c>
      <c r="D244" s="14" t="str">
        <f>HYPERLINK("http://www.lifeprint.com/asl101/pages-signs/t/teacher.htm","TEACHER")</f>
        <v>TEACHER</v>
      </c>
      <c r="E244" s="9" t="str">
        <f>HYPERLINK("http://www.lifeprint.com/asl101/pages-signs/w/why.htm","WHY")</f>
        <v>WHY</v>
      </c>
      <c r="F244" s="15"/>
      <c r="G244" s="15"/>
      <c r="H244" s="15"/>
      <c r="I244" s="15"/>
      <c r="J244" s="17"/>
      <c r="K244" s="17"/>
      <c r="L244" s="22"/>
    </row>
    <row r="245" spans="1:12" ht="34.5" customHeight="1">
      <c r="A245" s="12">
        <v>13</v>
      </c>
      <c r="B245" s="13" t="str">
        <f>HYPERLINK("http://www.lifeprint.com/asl101/pages-signs/13/gallaudet-you.htm","YOU GALLAUDET YOU?")</f>
        <v>YOU GALLAUDET YOU?</v>
      </c>
      <c r="C245" s="10" t="str">
        <f>HYPERLINK("http://www.lifeprint.com/asl101/pages-signs/g/glasses.htm","GLASSES, GALLAUDET")</f>
        <v>GLASSES, GALLAUDET</v>
      </c>
      <c r="D245" s="14" t="str">
        <f>HYPERLINK("http://www.lifeprint.com/asl101/pages-layout/indexing.htm","YOU")</f>
        <v>YOU</v>
      </c>
      <c r="E245" s="14" t="str">
        <f>HYPERLINK("http://www.lifeprint.com/asl101/pages-layout/indexing.htm","YOU")</f>
        <v>YOU</v>
      </c>
      <c r="F245" s="15"/>
      <c r="G245" s="15"/>
      <c r="H245" s="15"/>
      <c r="I245" s="15"/>
      <c r="J245" s="17"/>
      <c r="K245" s="17"/>
      <c r="L245" s="22"/>
    </row>
    <row r="246" spans="1:12" ht="34.5" customHeight="1">
      <c r="A246" s="12">
        <v>13</v>
      </c>
      <c r="B246" s="13" t="str">
        <f>HYPERLINK("http://www.lifeprint.com/asl101/pages-signs/13/your-tv-close-captioned.htm","YOUR TV CLOSE-CAPTIONED?")</f>
        <v>YOUR TV CLOSE-CAPTIONED?</v>
      </c>
      <c r="C246" s="10" t="str">
        <f>HYPERLINK("http://www.lifeprint.com/asl101/pages-signs/c/close-captioned.htm","CLOSE-CAPTIONED")</f>
        <v>CLOSE-CAPTIONED</v>
      </c>
      <c r="D246" s="16" t="s">
        <v>13</v>
      </c>
      <c r="E246" s="14" t="str">
        <f>HYPERLINK("http://www.lifeprint.com/asl101/pages-signs/y/your.htm","YOUR, YOURS")</f>
        <v>YOUR, YOURS</v>
      </c>
      <c r="F246" s="15"/>
      <c r="G246" s="15"/>
      <c r="H246" s="15"/>
      <c r="I246" s="15"/>
      <c r="J246" s="17"/>
      <c r="K246" s="17"/>
      <c r="L246" s="22"/>
    </row>
    <row r="247" spans="1:12" ht="34.5" customHeight="1">
      <c r="A247" s="12">
        <v>13</v>
      </c>
      <c r="B247" s="13" t="str">
        <f>HYPERLINK("http://www.lifeprint.com/asl101/pages-signs/13/your-dad-college.htm","YOUR DAD COLLEGE?")</f>
        <v>YOUR DAD COLLEGE?</v>
      </c>
      <c r="C247" s="10" t="str">
        <f>HYPERLINK("http://www.lifeprint.com/asl101/pages-signs/c/college.htm","COLLEGE")</f>
        <v>COLLEGE</v>
      </c>
      <c r="D247" s="9" t="str">
        <f>HYPERLINK("http://www.lifeprint.com/asl101/pages-signs/d/dad.htm","DAD, FATHER")</f>
        <v>DAD, FATHER</v>
      </c>
      <c r="E247" s="14" t="str">
        <f>HYPERLINK("http://www.lifeprint.com/asl101/pages-signs/y/your.htm","YOUR, YOURS")</f>
        <v>YOUR, YOURS</v>
      </c>
      <c r="F247" s="15"/>
      <c r="G247" s="15"/>
      <c r="H247" s="15"/>
      <c r="I247" s="15"/>
      <c r="J247" s="17"/>
      <c r="K247" s="17"/>
      <c r="L247" s="22"/>
    </row>
    <row r="248" spans="1:12" ht="34.5" customHeight="1">
      <c r="A248" s="12">
        <v>13</v>
      </c>
      <c r="B248" s="13" t="str">
        <f>HYPERLINK("http://www.lifeprint.com/asl101/pages-signs/13/deaf-or-hearing-you.htm","DEAF [bodyshift] HEARING YOU?")</f>
        <v>DEAF [bodyshift] HEARING YOU?</v>
      </c>
      <c r="C248" s="9" t="str">
        <f>HYPERLINK("http://www.lifeprint.com/asl101/pages-signs/o/or.htm","Bodyshift, OR")</f>
        <v>Bodyshift, OR</v>
      </c>
      <c r="D248" s="14" t="str">
        <f>HYPERLINK("http://www.lifeprint.com/asl101/pages-signs/d/deaf.htm","DEAF")</f>
        <v>DEAF</v>
      </c>
      <c r="E248" s="14" t="str">
        <f>HYPERLINK("http://www.lifeprint.com/asl101/pages-signs/h/hearing.htm","HEARING")</f>
        <v>HEARING</v>
      </c>
      <c r="F248" s="14" t="str">
        <f>HYPERLINK("http://www.lifeprint.com/asl101/pages-layout/indexing.htm","YOU")</f>
        <v>YOU</v>
      </c>
      <c r="G248" s="15"/>
      <c r="H248" s="15"/>
      <c r="I248" s="15"/>
      <c r="J248" s="17"/>
      <c r="K248" s="17"/>
      <c r="L248" s="22"/>
    </row>
    <row r="249" spans="1:12" ht="34.5" customHeight="1">
      <c r="A249" s="12">
        <v>13</v>
      </c>
      <c r="B249" s="13" t="str">
        <f>HYPERLINK("http://www.lifeprint.com/asl101/pages-signs/13/interpreter-list-you-have.htm","INTERPRETER LIST, YOU HAVE?")</f>
        <v>INTERPRETER LIST, YOU HAVE?</v>
      </c>
      <c r="C249" s="9" t="str">
        <f>HYPERLINK("http://www.lifeprint.com/asl101/pages-signs/h/have.htm","HAVE")</f>
        <v>HAVE</v>
      </c>
      <c r="D249" s="10" t="str">
        <f>HYPERLINK("http://www.lifeprint.com/asl101/pages-signs/i/interpreter.htm","INTERPRETER")</f>
        <v>INTERPRETER</v>
      </c>
      <c r="E249" s="10" t="str">
        <f>HYPERLINK("http://www.lifeprint.com/asl101/pages-signs/l/list.htm","LIST")</f>
        <v>LIST</v>
      </c>
      <c r="F249" s="14" t="str">
        <f>HYPERLINK("http://www.lifeprint.com/asl101/pages-layout/indexing.htm","YOU")</f>
        <v>YOU</v>
      </c>
      <c r="G249" s="15"/>
      <c r="H249" s="15"/>
      <c r="I249" s="15"/>
      <c r="J249" s="17"/>
      <c r="K249" s="17"/>
      <c r="L249" s="22"/>
    </row>
    <row r="250" spans="1:12" ht="34.5" customHeight="1">
      <c r="A250" s="12">
        <v>13</v>
      </c>
      <c r="B250" s="13" t="str">
        <f>HYPERLINK("http://www.lifeprint.com/asl101/pages-signs/13/want-become-interpreter-you.htm","WANT BECOME INTERPRETER YOU?")</f>
        <v>WANT BECOME INTERPRETER YOU?</v>
      </c>
      <c r="C250" s="10" t="str">
        <f>HYPERLINK("http://www.lifeprint.com/asl101/pages-signs/b/become.htm","BECOME")</f>
        <v>BECOME</v>
      </c>
      <c r="D250" s="10" t="str">
        <f>HYPERLINK("http://www.lifeprint.com/asl101/pages-signs/i/interpreter.htm","INTERPRETER")</f>
        <v>INTERPRETER</v>
      </c>
      <c r="E250" s="9" t="str">
        <f>HYPERLINK("http://www.lifeprint.com/asl101/pages-signs/w/want.htm","WANT")</f>
        <v>WANT</v>
      </c>
      <c r="F250" s="14" t="str">
        <f>HYPERLINK("http://www.lifeprint.com/asl101/pages-layout/indexing.htm","YOU")</f>
        <v>YOU</v>
      </c>
      <c r="G250" s="15"/>
      <c r="H250" s="15"/>
      <c r="I250" s="15"/>
      <c r="J250" s="17"/>
      <c r="K250" s="17"/>
      <c r="L250" s="22"/>
    </row>
    <row r="251" spans="1:12" ht="34.5" customHeight="1">
      <c r="A251" s="12">
        <v>13</v>
      </c>
      <c r="B251" s="13" t="str">
        <f>HYPERLINK("http://www.lifeprint.com/asl101/pages-signs/13/college-you-graduate-when.htm","COLLEGE, YOU GRADUATE WHEN?")</f>
        <v>COLLEGE, YOU GRADUATE WHEN?</v>
      </c>
      <c r="C251" s="10" t="str">
        <f>HYPERLINK("http://www.lifeprint.com/asl101/pages-signs/c/college.htm","COLLEGE")</f>
        <v>COLLEGE</v>
      </c>
      <c r="D251" s="10" t="str">
        <f>HYPERLINK("http://www.lifeprint.com/asl101/pages-signs/g/graduate.htm","GRADUATE")</f>
        <v>GRADUATE</v>
      </c>
      <c r="E251" s="10" t="str">
        <f>HYPERLINK("http://www.lifeprint.com/asl101/pages-signs/w/when.htm","WHEN")</f>
        <v>WHEN</v>
      </c>
      <c r="F251" s="14" t="str">
        <f>HYPERLINK("http://www.lifeprint.com/asl101/pages-layout/indexing.htm","YOU")</f>
        <v>YOU</v>
      </c>
      <c r="G251" s="15"/>
      <c r="H251" s="15"/>
      <c r="I251" s="15"/>
      <c r="J251" s="15"/>
      <c r="K251" s="15"/>
      <c r="L251" s="22"/>
    </row>
    <row r="252" spans="1:12" ht="34.5" customHeight="1">
      <c r="A252" s="12">
        <v>13</v>
      </c>
      <c r="B252" s="13" t="str">
        <f>HYPERLINK("http://www.lifeprint.com/asl101/pages-signs/13/high-school-when-you-graduate.htm","HIGH-SCHOOL, YOU GRADUATE WHEN?")</f>
        <v>HIGH-SCHOOL, YOU GRADUATE WHEN?</v>
      </c>
      <c r="C252" s="10" t="str">
        <f>HYPERLINK("http://www.lifeprint.com/asl101/pages-signs/g/graduate.htm","GRADUATE")</f>
        <v>GRADUATE</v>
      </c>
      <c r="D252" s="10" t="str">
        <f>HYPERLINK("http://www.lifeprint.com/asl101/pages-signs/h/high-school.htm","HIGH-SCHOOL")</f>
        <v>HIGH-SCHOOL</v>
      </c>
      <c r="E252" s="10" t="str">
        <f>HYPERLINK("http://www.lifeprint.com/asl101/pages-signs/w/when.htm","WHEN")</f>
        <v>WHEN</v>
      </c>
      <c r="F252" s="14" t="str">
        <f>HYPERLINK("http://www.lifeprint.com/asl101/pages-layout/indexing.htm","YOU")</f>
        <v>YOU</v>
      </c>
      <c r="G252" s="15"/>
      <c r="H252" s="15"/>
      <c r="I252" s="15"/>
      <c r="J252" s="17"/>
      <c r="K252" s="17"/>
      <c r="L252" s="22"/>
    </row>
    <row r="253" spans="1:12" ht="34.5" customHeight="1">
      <c r="A253" s="12">
        <v>13</v>
      </c>
      <c r="B253" s="13" t="str">
        <f>HYPERLINK("http://www.lifeprint.com/asl101/pages-signs/13/you-like-true-false-test.htm","TRUE FALSE TEST, YOU LIKE?")</f>
        <v>TRUE FALSE TEST, YOU LIKE?</v>
      </c>
      <c r="C253" s="14" t="str">
        <f>HYPERLINK("http://www.lifeprint.com/asl101/pages-signs/l/like.htm","LIKE (emotion)")</f>
        <v>LIKE (emotion)</v>
      </c>
      <c r="D253" s="10" t="str">
        <f>HYPERLINK("http://www.lifeprint.com/asl101/pages-signs/t/test.htm","TEST")</f>
        <v>TEST</v>
      </c>
      <c r="E253" s="14" t="str">
        <f>HYPERLINK("http://www.lifeprint.com/asl101/pages-layout/indexing.htm","YOU")</f>
        <v>YOU</v>
      </c>
      <c r="F253" s="10" t="str">
        <f>HYPERLINK("http://www.lifeprint.com/asl101/pages-signs/f/false.htm","FALSE, FAKE")</f>
        <v>FALSE, FAKE</v>
      </c>
      <c r="G253" s="20" t="str">
        <f>HYPERLINK("http://www.lifeprint.com/asl101/pages-signs/t/true.htm","TRUE, REAL")</f>
        <v>TRUE, REAL</v>
      </c>
      <c r="H253" s="15"/>
      <c r="I253" s="15"/>
      <c r="J253" s="17"/>
      <c r="K253" s="17"/>
      <c r="L253" s="22"/>
    </row>
    <row r="254" spans="1:12" ht="34.5" customHeight="1">
      <c r="A254" s="12">
        <v>13</v>
      </c>
      <c r="B254" s="13" t="str">
        <f>HYPERLINK("http://www.lifeprint.com/asl101/pages-signs/13/research-article-you-like-read.htm","RESEARCH ARTICLE, YOU LIKE READ?")</f>
        <v>RESEARCH ARTICLE, YOU LIKE READ?</v>
      </c>
      <c r="C254" s="10" t="str">
        <f>HYPERLINK("http://www.lifeprint.com/asl101/pages-signs/a/article.htm","ARTICLE, COLUMN")</f>
        <v>ARTICLE, COLUMN</v>
      </c>
      <c r="D254" s="14" t="str">
        <f>HYPERLINK("http://www.lifeprint.com/asl101/pages-signs/l/like.htm","LIKE (emotion)")</f>
        <v>LIKE (emotion)</v>
      </c>
      <c r="E254" s="10" t="str">
        <f>HYPERLINK("http://www.lifeprint.com/asl101/pages-signs/r/read.htm","READ")</f>
        <v>READ</v>
      </c>
      <c r="F254" s="10" t="str">
        <f>HYPERLINK("http://www.lifeprint.com/asl101/pages-signs/r/research.htm","RESEARCH")</f>
        <v>RESEARCH</v>
      </c>
      <c r="G254" s="14" t="str">
        <f>HYPERLINK("http://www.lifeprint.com/asl101/pages-layout/indexing.htm","YOU")</f>
        <v>YOU</v>
      </c>
      <c r="H254" s="15"/>
      <c r="I254" s="15"/>
      <c r="J254" s="17"/>
      <c r="K254" s="17"/>
      <c r="L254" s="22"/>
    </row>
    <row r="255" spans="1:12" ht="34.5" customHeight="1">
      <c r="A255" s="12">
        <v>13</v>
      </c>
      <c r="B255" s="13" t="str">
        <f>HYPERLINK("http://www.lifeprint.com/asl101/pages-signs/13/you-think-this-class-easy.htm","YOU THINK THIS CLASS EASY?")</f>
        <v>YOU THINK THIS CLASS EASY?</v>
      </c>
      <c r="C255" s="10" t="str">
        <f>HYPERLINK("http://www.lifeprint.com/asl101/pages-signs/c/class.htm","CLASS")</f>
        <v>CLASS</v>
      </c>
      <c r="D255" s="10" t="str">
        <f>HYPERLINK("http://www.lifeprint.com/asl101/pages-signs/e/easy.htm","EASY")</f>
        <v>EASY</v>
      </c>
      <c r="E255" s="9" t="str">
        <f>HYPERLINK("http://www.lifeprint.com/asl101/pages-signs/t/think.htm","THINK")</f>
        <v>THINK</v>
      </c>
      <c r="F255" s="9" t="str">
        <f>HYPERLINK("http://www.lifeprint.com/asl101/pages-signs/t/this.htm","THIS")</f>
        <v>THIS</v>
      </c>
      <c r="G255" s="14" t="str">
        <f>HYPERLINK("http://www.lifeprint.com/asl101/pages-layout/indexing.htm","YOU")</f>
        <v>YOU</v>
      </c>
      <c r="H255" s="15"/>
      <c r="I255" s="15"/>
      <c r="J255" s="15"/>
      <c r="K255" s="15"/>
      <c r="L255" s="22"/>
    </row>
    <row r="256" spans="1:12" ht="34.5" customHeight="1">
      <c r="A256" s="12">
        <v>13</v>
      </c>
      <c r="B256" s="13" t="str">
        <f>HYPERLINK("http://www.lifeprint.com/asl101/pages-signs/13/you-think-this-class-hard.htm","YOU THINK THIS CLASS HARD?")</f>
        <v>YOU THINK THIS CLASS HARD?</v>
      </c>
      <c r="C256" s="10" t="str">
        <f>HYPERLINK("http://www.lifeprint.com/asl101/pages-signs/c/class.htm","CLASS")</f>
        <v>CLASS</v>
      </c>
      <c r="D256" s="10" t="str">
        <f>HYPERLINK("http://www.lifeprint.com/asl101/pages-signs/h/hard.htm","HARD")</f>
        <v>HARD</v>
      </c>
      <c r="E256" s="9" t="str">
        <f>HYPERLINK("http://www.lifeprint.com/asl101/pages-signs/t/think.htm","THINK")</f>
        <v>THINK</v>
      </c>
      <c r="F256" s="9" t="str">
        <f>HYPERLINK("http://www.lifeprint.com/asl101/pages-signs/t/this.htm","THIS")</f>
        <v>THIS</v>
      </c>
      <c r="G256" s="14" t="str">
        <f>HYPERLINK("http://www.lifeprint.com/asl101/pages-layout/indexing.htm","YOU")</f>
        <v>YOU</v>
      </c>
      <c r="H256" s="15"/>
      <c r="I256" s="15"/>
      <c r="J256" s="17"/>
      <c r="K256" s="17"/>
      <c r="L256" s="22"/>
    </row>
    <row r="257" spans="1:12" ht="34.5" customHeight="1">
      <c r="A257" s="12">
        <v>13</v>
      </c>
      <c r="B257" s="13" t="str">
        <f>HYPERLINK("http://www.lifeprint.com/asl101/pages-signs/13/close-captioned-movies-you-like-watch.htm","WATCH MOVIE, YOU LIKE CLOSE-CAPTION?")</f>
        <v>WATCH MOVIE, YOU LIKE CLOSE-CAPTION?</v>
      </c>
      <c r="C257" s="10" t="str">
        <f>HYPERLINK("http://www.lifeprint.com/asl101/pages-signs/c/close-captioned.htm","CLOSE-CAPTIONED")</f>
        <v>CLOSE-CAPTIONED</v>
      </c>
      <c r="D257" s="14" t="str">
        <f>HYPERLINK("http://www.lifeprint.com/asl101/pages-signs/l/like.htm","LIKE (emotion)")</f>
        <v>LIKE (emotion)</v>
      </c>
      <c r="E257" s="10" t="str">
        <f>HYPERLINK("http://www.lifeprint.com/asl101/pages-signs/m/movie.htm","MOVIE")</f>
        <v>MOVIE</v>
      </c>
      <c r="F257" s="10" t="str">
        <f>HYPERLINK("http://www.lifeprint.com/asl101/pages-signs/s/see.htm","WATCH, OBSERVE")</f>
        <v>WATCH, OBSERVE</v>
      </c>
      <c r="G257" s="14" t="str">
        <f>HYPERLINK("http://www.lifeprint.com/asl101/pages-layout/indexing.htm","YOU")</f>
        <v>YOU</v>
      </c>
      <c r="H257" s="15"/>
      <c r="I257" s="15"/>
      <c r="J257" s="17"/>
      <c r="K257" s="17"/>
      <c r="L257" s="22"/>
    </row>
    <row r="258" spans="1:12" ht="34.5" customHeight="1">
      <c r="A258" s="12">
        <v>13</v>
      </c>
      <c r="B258" s="13" t="str">
        <f>HYPERLINK("http://www.lifeprint.com/asl101/pages-signs/13/research-paper-you-like-write.htm","RESEARCH PAPER, YOU LIKE WRITE?")</f>
        <v>RESEARCH PAPER, YOU LIKE WRITE?</v>
      </c>
      <c r="C258" s="14" t="str">
        <f>HYPERLINK("http://www.lifeprint.com/asl101/pages-signs/l/like.htm","LIKE (emotion)")</f>
        <v>LIKE (emotion)</v>
      </c>
      <c r="D258" s="10" t="str">
        <f>HYPERLINK("http://www.lifeprint.com/asl101/pages-signs/p/paper.htm","PAPER")</f>
        <v>PAPER</v>
      </c>
      <c r="E258" s="10" t="str">
        <f>HYPERLINK("http://www.lifeprint.com/asl101/pages-signs/r/research.htm","RESEARCH")</f>
        <v>RESEARCH</v>
      </c>
      <c r="F258" s="10" t="str">
        <f>HYPERLINK("http://www.lifeprint.com/asl101/pages-signs/w/write.htm","WRITE")</f>
        <v>WRITE</v>
      </c>
      <c r="G258" s="14" t="str">
        <f>HYPERLINK("http://www.lifeprint.com/asl101/pages-layout/indexing.htm","YOU")</f>
        <v>YOU</v>
      </c>
      <c r="H258" s="15"/>
      <c r="I258" s="15"/>
      <c r="J258" s="17"/>
      <c r="K258" s="17"/>
      <c r="L258" s="22"/>
    </row>
    <row r="259" spans="1:12" ht="34.5" customHeight="1">
      <c r="A259" s="12">
        <v>13</v>
      </c>
      <c r="B259" s="13" t="str">
        <f>HYPERLINK("http://www.lifeprint.com/asl101/pages-signs/13/you-think-hard-of-hearing-should-marry-deaf-or-hearing.htm","YOU THINK HARD-OF-HEARING SHOULD MARRY DEAF  [bodyshift] HEARING?")</f>
        <v>YOU THINK HARD-OF-HEARING SHOULD MARRY DEAF  [bodyshift] HEARING?</v>
      </c>
      <c r="C259" s="9" t="str">
        <f>HYPERLINK("http://www.lifeprint.com/asl101/pages-signs/o/or.htm","Bodyshift, OR")</f>
        <v>Bodyshift, OR</v>
      </c>
      <c r="D259" s="14" t="str">
        <f>HYPERLINK("http://www.lifeprint.com/asl101/pages-signs/d/deaf.htm","DEAF")</f>
        <v>DEAF</v>
      </c>
      <c r="E259" s="10" t="str">
        <f>HYPERLINK("http://www.lifeprint.com/asl101/pages-signs/h/hard-of-hearing.htm","HARD-OF-HEARING")</f>
        <v>HARD-OF-HEARING</v>
      </c>
      <c r="F259" s="14" t="str">
        <f>HYPERLINK("http://www.lifeprint.com/asl101/pages-signs/h/hearing.htm","HEARING")</f>
        <v>HEARING</v>
      </c>
      <c r="G259" s="9" t="str">
        <f>HYPERLINK("http://www.lifeprint.com/asl101/pages-signs/m/marriage.htm","MARRY, MARRIAGE")</f>
        <v>MARRY, MARRIAGE</v>
      </c>
      <c r="H259" s="9" t="str">
        <f>HYPERLINK("http://www.lifeprint.com/asl101/pages-signs/n/need.htm","NEED, MUST, SHOULD")</f>
        <v>NEED, MUST, SHOULD</v>
      </c>
      <c r="I259" s="9" t="str">
        <f>HYPERLINK("http://www.lifeprint.com/asl101/pages-signs/t/think.htm","THINK")</f>
        <v>THINK</v>
      </c>
      <c r="J259" s="15"/>
      <c r="K259" s="14"/>
      <c r="L259" s="22"/>
    </row>
    <row r="260" spans="1:12" ht="34.5" customHeight="1">
      <c r="A260" s="12">
        <v>13</v>
      </c>
      <c r="B260" s="13" t="str">
        <f>HYPERLINK("http://www.lifeprint.com/asl101/pages-signs/13/deaf-college-students-should-notetaker-why.htm","DEAF COLLEGE STUDENT SOMETIMES USE NOTE-TAKER, WHY?")</f>
        <v>DEAF COLLEGE STUDENT SOMETIMES USE NOTE-TAKER, WHY?</v>
      </c>
      <c r="C260" s="10" t="str">
        <f>HYPERLINK("http://www.lifeprint.com/asl101/pages-signs/c/college.htm","COLLEGE")</f>
        <v>COLLEGE</v>
      </c>
      <c r="D260" s="14" t="str">
        <f>HYPERLINK("http://www.lifeprint.com/asl101/pages-signs/d/deaf.htm","DEAF")</f>
        <v>DEAF</v>
      </c>
      <c r="E260" s="13" t="str">
        <f>HYPERLINK("http://www.lifeprint.com/asl101/pages-signs/n/note.htm","NOTE, NOTE-TAKER")</f>
        <v>NOTE, NOTE-TAKER</v>
      </c>
      <c r="F260" s="10" t="str">
        <f>HYPERLINK("http://www.lifeprint.com/asl101/pages-signs/s/sometimes.htm","SOMETIMES")</f>
        <v>SOMETIMES</v>
      </c>
      <c r="G260" s="14" t="str">
        <f>HYPERLINK("http://www.lifeprint.com/asl101/pages-signs/s/student.htm","STUDENT")</f>
        <v>STUDENT</v>
      </c>
      <c r="H260" s="10" t="str">
        <f>HYPERLINK("http://www.lifeprint.com/asl101/pages-signs/u/use.htm","USE, WEAR")</f>
        <v>USE, WEAR</v>
      </c>
      <c r="I260" s="9" t="str">
        <f>HYPERLINK("http://www.lifeprint.com/asl101/pages-signs/w/why.htm","WHY")</f>
        <v>WHY</v>
      </c>
      <c r="J260" s="17"/>
      <c r="K260" s="17"/>
      <c r="L260" s="22"/>
    </row>
    <row r="261" spans="1:12" ht="34.5" customHeight="1">
      <c r="A261" s="12">
        <v>13</v>
      </c>
      <c r="B261" s="13" t="str">
        <f>HYPERLINK("http://www.lifeprint.com/asl101/pages-signs/13/past-test-this-class-you-how-many-wrong.htm","PAST TEST THIS CLASS YOU WRONG how-MANY?")</f>
        <v>PAST TEST THIS CLASS YOU WRONG how-MANY?</v>
      </c>
      <c r="C261" s="10" t="str">
        <f>HYPERLINK("http://www.lifeprint.com/asl101/pages-signs/c/class.htm","CLASS")</f>
        <v>CLASS</v>
      </c>
      <c r="D261" s="9" t="str">
        <f>HYPERLINK("http://www.lifeprint.com/asl101/pages-signs/h/how-many.htm","HOW-MANY")</f>
        <v>HOW-MANY</v>
      </c>
      <c r="E261" s="13" t="str">
        <f>HYPERLINK("http://www.lifeprint.com/asl101/pages-signs/p/past.htm","PAST, BEFORE")</f>
        <v>PAST, BEFORE</v>
      </c>
      <c r="F261" s="10" t="str">
        <f>HYPERLINK("http://www.lifeprint.com/asl101/pages-signs/t/test.htm","TEST")</f>
        <v>TEST</v>
      </c>
      <c r="G261" s="9" t="str">
        <f>HYPERLINK("http://www.lifeprint.com/asl101/pages-signs/t/this.htm","THIS")</f>
        <v>THIS</v>
      </c>
      <c r="H261" s="10" t="str">
        <f>HYPERLINK("http://www.lifeprint.com/asl101/pages-signs/w/wrong.htm","WRONG")</f>
        <v>WRONG</v>
      </c>
      <c r="I261" s="14" t="str">
        <f>HYPERLINK("http://www.lifeprint.com/asl101/pages-layout/indexing.htm","YOU")</f>
        <v>YOU</v>
      </c>
      <c r="J261" s="15"/>
      <c r="K261" s="15"/>
      <c r="L261" s="22"/>
    </row>
    <row r="262" spans="1:12" ht="34.5" customHeight="1">
      <c r="A262" s="12">
        <v>14</v>
      </c>
      <c r="B262" s="13" t="str">
        <f>HYPERLINK("http://www.lifeprint.com/asl101/pages-signs/14/winter-here-snow.htm","WINTER HERE SNOW?")</f>
        <v>WINTER HERE SNOW?</v>
      </c>
      <c r="C262" s="10" t="str">
        <f>HYPERLINK("http://www.lifeprint.com/asl101/pages-signs/h/here.htm","HERE")</f>
        <v>HERE</v>
      </c>
      <c r="D262" s="13" t="str">
        <f>HYPERLINK("http://www.lifeprint.com/asl101/pages-signs/s/snow.htm","SNOW, SNOWMAN")</f>
        <v>SNOW, SNOWMAN</v>
      </c>
      <c r="E262" s="10" t="str">
        <f>HYPERLINK("http://www.lifeprint.com/asl101/pages-signs/w/winter.htm","WINTER")</f>
        <v>WINTER</v>
      </c>
      <c r="F262" s="15"/>
      <c r="G262" s="15"/>
      <c r="H262" s="15"/>
      <c r="I262" s="15"/>
      <c r="J262" s="15"/>
      <c r="K262" s="15"/>
      <c r="L262" s="22"/>
    </row>
    <row r="263" spans="1:12" ht="34.5" customHeight="1">
      <c r="A263" s="12">
        <v>14</v>
      </c>
      <c r="B263" s="13" t="str">
        <f>HYPERLINK("http://www.lifeprint.com/asl101/pages-signs/14/yesterday-what-time-you-wake-up.htm","YESTERDAY YOU WAKE-UP, what-TIME?")</f>
        <v>YESTERDAY YOU WAKE-UP, what-TIME?</v>
      </c>
      <c r="C263" s="10" t="str">
        <f>HYPERLINK("http://www.lifeprint.com/asl101/pages-signs/t/time.htm","TIME, O'CLOCK")</f>
        <v>TIME, O'CLOCK</v>
      </c>
      <c r="D263" s="10" t="str">
        <f>HYPERLINK("http://www.lifeprint.com/asl101/pages-signs/s/surprise.htm","SURPRISE, WAKE-UP")</f>
        <v>SURPRISE, WAKE-UP</v>
      </c>
      <c r="E263" s="10" t="str">
        <f>HYPERLINK("http://www.lifeprint.com/asl101/pages-signs/y/yesterday.htm","YESTERDAY")</f>
        <v>YESTERDAY</v>
      </c>
      <c r="F263" s="8"/>
      <c r="G263" s="15"/>
      <c r="H263" s="15"/>
      <c r="I263" s="15"/>
      <c r="J263" s="15"/>
      <c r="K263" s="15"/>
      <c r="L263" s="22"/>
    </row>
    <row r="264" spans="1:12" ht="34.5" customHeight="1">
      <c r="A264" s="12">
        <v>14</v>
      </c>
      <c r="B264" s="13" t="str">
        <f>HYPERLINK("http://www.lifeprint.com/asl101/pages-signs/14/feel-sick-you.htm","FEEL SICK YOU?")</f>
        <v>FEEL SICK YOU?</v>
      </c>
      <c r="C264" s="10" t="str">
        <f>HYPERLINK("http://www.lifeprint.com/asl101/pages-signs/f/feel.htm","FEEL")</f>
        <v>FEEL</v>
      </c>
      <c r="D264" s="10" t="str">
        <f>HYPERLINK("http://www.lifeprint.com/asl101/pages-signs/s/sick.htm","SICK")</f>
        <v>SICK</v>
      </c>
      <c r="E264" s="14" t="str">
        <f>HYPERLINK("http://www.lifeprint.com/asl101/pages-layout/indexing.htm","YOU")</f>
        <v>YOU</v>
      </c>
      <c r="F264" s="15"/>
      <c r="G264" s="15"/>
      <c r="H264" s="15"/>
      <c r="I264" s="15"/>
      <c r="J264" s="15"/>
      <c r="K264" s="15"/>
      <c r="L264" s="22"/>
    </row>
    <row r="265" spans="1:12" ht="34.5" customHeight="1">
      <c r="A265" s="12">
        <v>14</v>
      </c>
      <c r="B265" s="13" t="str">
        <f>HYPERLINK("http://www.lifeprint.com/asl101/pages-signs/14/you-like-sleep-in.htm","SLEEP-IN, YOU LIKE?")</f>
        <v>SLEEP-IN, YOU LIKE?</v>
      </c>
      <c r="C265" s="14" t="str">
        <f>HYPERLINK("http://www.lifeprint.com/asl101/pages-signs/l/like.htm","LIKE (emotion)")</f>
        <v>LIKE (emotion)</v>
      </c>
      <c r="D265" s="10" t="str">
        <f>HYPERLINK("http://www.lifeprint.com/asl101/pages-signs/s/sleepin.htm","SLEEP-IN")</f>
        <v>SLEEP-IN</v>
      </c>
      <c r="E265" s="14" t="str">
        <f>HYPERLINK("http://www.lifeprint.com/asl101/pages-layout/indexing.htm","YOU")</f>
        <v>YOU</v>
      </c>
      <c r="F265" s="15"/>
      <c r="G265" s="15"/>
      <c r="H265" s="15"/>
      <c r="I265" s="15"/>
      <c r="J265" s="15"/>
      <c r="K265" s="15"/>
      <c r="L265" s="22"/>
    </row>
    <row r="266" spans="1:12" ht="34.5" customHeight="1">
      <c r="A266" s="12">
        <v>14</v>
      </c>
      <c r="B266" s="13" t="str">
        <f>HYPERLINK("http://www.lifeprint.com/asl101/pages-signs/14/your-refrigerator-full.htm","YOUR REFRIGERATOR FULL?")</f>
        <v>YOUR REFRIGERATOR FULL?</v>
      </c>
      <c r="C266" s="10" t="str">
        <f>HYPERLINK("http://www.lifeprint.com/asl101/pages-signs/f/full.htm","FULL")</f>
        <v>FULL</v>
      </c>
      <c r="D266" s="10" t="str">
        <f>HYPERLINK("http://www.lifeprint.com/asl101/pages-signs/r/refrigerator.htm","REFRIGERATOR")</f>
        <v>REFRIGERATOR</v>
      </c>
      <c r="E266" s="14" t="str">
        <f>HYPERLINK("http://www.lifeprint.com/asl101/pages-signs/y/your.htm","YOUR, YOURS")</f>
        <v>YOUR, YOURS</v>
      </c>
      <c r="F266" s="15"/>
      <c r="G266" s="15"/>
      <c r="H266" s="15"/>
      <c r="I266" s="15"/>
      <c r="J266" s="15"/>
      <c r="K266" s="15"/>
      <c r="L266" s="22"/>
    </row>
    <row r="267" spans="1:12" ht="34.5" customHeight="1">
      <c r="A267" s="12">
        <v>14</v>
      </c>
      <c r="B267" s="13" t="str">
        <f>HYPERLINK("http://www.lifeprint.com/asl101/pages-signs/14/tonight-you-think-freeze.htm","YOU THINK TONIGHT FREEZE?")</f>
        <v>YOU THINK TONIGHT FREEZE?</v>
      </c>
      <c r="C267" s="9" t="str">
        <f>HYPERLINK("http://www.lifeprint.com/asl101/pages-signs/f/freeze.htm","FREEZE, ICE")</f>
        <v>FREEZE, ICE</v>
      </c>
      <c r="D267" s="9" t="str">
        <f>HYPERLINK("http://www.lifeprint.com/asl101/pages-signs/t/think.htm","THINK")</f>
        <v>THINK</v>
      </c>
      <c r="E267" s="16" t="s">
        <v>12</v>
      </c>
      <c r="F267" s="14" t="str">
        <f>HYPERLINK("http://www.lifeprint.com/asl101/pages-layout/indexing.htm","YOU")</f>
        <v>YOU</v>
      </c>
      <c r="G267" s="15"/>
      <c r="H267" s="15"/>
      <c r="I267" s="15"/>
      <c r="J267" s="15"/>
      <c r="K267" s="15"/>
      <c r="L267" s="22"/>
    </row>
    <row r="268" spans="1:12" ht="34.5" customHeight="1">
      <c r="A268" s="12">
        <v>14</v>
      </c>
      <c r="B268" s="13" t="str">
        <f>HYPERLINK("http://www.lifeprint.com/asl101/pages-signs/14/cold-pizza-you-like.htm","COLD PIZZA, YOU LIKE?")</f>
        <v>COLD PIZZA, YOU LIKE?</v>
      </c>
      <c r="C268" s="10" t="str">
        <f>HYPERLINK("http://www.lifeprint.com/asl101/pages-signs/c/cold.htm","COLD")</f>
        <v>COLD</v>
      </c>
      <c r="D268" s="14" t="str">
        <f>HYPERLINK("http://www.lifeprint.com/asl101/pages-signs/l/like.htm","LIKE (emotion)")</f>
        <v>LIKE (emotion)</v>
      </c>
      <c r="E268" s="10" t="str">
        <f>HYPERLINK("http://www.lifeprint.com/asl101/pages-signs/p/pizza.htm","PIZZA")</f>
        <v>PIZZA</v>
      </c>
      <c r="F268" s="14" t="str">
        <f>HYPERLINK("http://www.lifeprint.com/asl101/pages-layout/indexing.htm","YOU")</f>
        <v>YOU</v>
      </c>
      <c r="G268" s="15"/>
      <c r="H268" s="15"/>
      <c r="I268" s="15"/>
      <c r="J268" s="15"/>
      <c r="K268" s="15"/>
      <c r="L268" s="22"/>
    </row>
    <row r="269" spans="1:12" ht="34.5" customHeight="1">
      <c r="A269" s="12">
        <v>14</v>
      </c>
      <c r="B269" s="13" t="str">
        <f>HYPERLINK("http://www.lifeprint.com/asl101/pages-signs/14/you-like-make-snow-men.htm","MAKE SNOW+MAN, YOU LIKE?")</f>
        <v>MAKE SNOW+MAN, YOU LIKE?</v>
      </c>
      <c r="C269" s="14" t="str">
        <f>HYPERLINK("http://www.lifeprint.com/asl101/pages-signs/l/like.htm","LIKE (emotion)")</f>
        <v>LIKE (emotion)</v>
      </c>
      <c r="D269" s="10" t="str">
        <f>HYPERLINK("http://www.lifeprint.com/asl101/pages-signs/m/make.htm","MAKE")</f>
        <v>MAKE</v>
      </c>
      <c r="E269" s="13" t="str">
        <f>HYPERLINK("http://www.lifeprint.com/asl101/pages-signs/s/snow.htm","SNOW, SNOWMAN")</f>
        <v>SNOW, SNOWMAN</v>
      </c>
      <c r="F269" s="14" t="str">
        <f>HYPERLINK("http://www.lifeprint.com/asl101/pages-layout/indexing.htm","YOU")</f>
        <v>YOU</v>
      </c>
      <c r="G269" s="15"/>
      <c r="H269" s="15"/>
      <c r="I269" s="15"/>
      <c r="J269" s="15"/>
      <c r="K269" s="15"/>
      <c r="L269" s="22"/>
    </row>
    <row r="270" spans="1:12" ht="34.5" customHeight="1">
      <c r="A270" s="12">
        <v>14</v>
      </c>
      <c r="B270" s="13" t="str">
        <f>HYPERLINK("http://www.lifeprint.com/asl101/pages-signs/14/you-like-cold-weather.htm","COLD WEATHER, YOU LIKE?")</f>
        <v>COLD WEATHER, YOU LIKE?</v>
      </c>
      <c r="C270" s="10" t="str">
        <f>HYPERLINK("http://www.lifeprint.com/asl101/pages-signs/c/cold.htm","COLD")</f>
        <v>COLD</v>
      </c>
      <c r="D270" s="14" t="str">
        <f>HYPERLINK("http://www.lifeprint.com/asl101/pages-signs/l/like.htm","LIKE (emotion)")</f>
        <v>LIKE (emotion)</v>
      </c>
      <c r="E270" s="10" t="str">
        <f>HYPERLINK("http://www.lifeprint.com/asl101/pages-signs/w/weather.htm","WEATHER")</f>
        <v>WEATHER</v>
      </c>
      <c r="F270" s="14" t="str">
        <f>HYPERLINK("http://www.lifeprint.com/asl101/pages-layout/indexing.htm","YOU")</f>
        <v>YOU</v>
      </c>
      <c r="G270" s="15"/>
      <c r="H270" s="15"/>
      <c r="I270" s="15"/>
      <c r="J270" s="15"/>
      <c r="K270" s="15"/>
      <c r="L270" s="22"/>
    </row>
    <row r="271" spans="1:12" ht="34.5" customHeight="1">
      <c r="A271" s="12">
        <v>14</v>
      </c>
      <c r="B271" s="13" t="str">
        <f>HYPERLINK("http://www.lifeprint.com/asl101/pages-signs/14/you-like-hot-weather.htm","HOT WEATHER, YOU LIKE?")</f>
        <v>HOT WEATHER, YOU LIKE?</v>
      </c>
      <c r="C271" s="10" t="str">
        <f>HYPERLINK("http://www.lifeprint.com/asl101/pages-signs/h/hot.htm","HOT")</f>
        <v>HOT</v>
      </c>
      <c r="D271" s="14" t="str">
        <f>HYPERLINK("http://www.lifeprint.com/asl101/pages-signs/l/like.htm","LIKE (emotion)")</f>
        <v>LIKE (emotion)</v>
      </c>
      <c r="E271" s="10" t="str">
        <f>HYPERLINK("http://www.lifeprint.com/asl101/pages-signs/w/weather.htm","WEATHER")</f>
        <v>WEATHER</v>
      </c>
      <c r="F271" s="14" t="str">
        <f>HYPERLINK("http://www.lifeprint.com/asl101/pages-layout/indexing.htm","YOU")</f>
        <v>YOU</v>
      </c>
      <c r="G271" s="15"/>
      <c r="H271" s="15"/>
      <c r="I271" s="15"/>
      <c r="J271" s="15"/>
      <c r="K271" s="15"/>
      <c r="L271" s="22"/>
    </row>
    <row r="272" spans="1:12" ht="34.5" customHeight="1">
      <c r="A272" s="12">
        <v>14</v>
      </c>
      <c r="B272" s="13" t="str">
        <f>HYPERLINK("http://www.lifeprint.com/asl101/pages-signs/14/you-use-deoderant.htm","YOU USE DEODORANT YOU?")</f>
        <v>YOU USE DEODORANT YOU?</v>
      </c>
      <c r="C272" s="16" t="s">
        <v>11</v>
      </c>
      <c r="D272" s="10" t="str">
        <f>HYPERLINK("http://www.lifeprint.com/asl101/pages-signs/u/use.htm","USE, WEAR")</f>
        <v>USE, WEAR</v>
      </c>
      <c r="E272" s="14" t="str">
        <f>HYPERLINK("http://www.lifeprint.com/asl101/pages-layout/indexing.htm","YOU")</f>
        <v>YOU</v>
      </c>
      <c r="F272" s="24"/>
      <c r="G272" s="15"/>
      <c r="H272" s="15"/>
      <c r="I272" s="15"/>
      <c r="J272" s="15"/>
      <c r="K272" s="15"/>
      <c r="L272" s="22"/>
    </row>
    <row r="273" spans="1:12" ht="34.5" customHeight="1">
      <c r="A273" s="12">
        <v>14</v>
      </c>
      <c r="B273" s="13" t="str">
        <f>HYPERLINK("http://www.lifeprint.com/asl101/pages-signs/14/summer-vacation-what-time-you-wake-up.htm","SUMMER VACATION, YOU WAKE UP what-TIME?")</f>
        <v>SUMMER VACATION, YOU WAKE UP what-TIME?</v>
      </c>
      <c r="C273" s="10" t="str">
        <f>HYPERLINK("http://www.lifeprint.com/asl101/pages-signs/s/summer.htm","SUMMER")</f>
        <v>SUMMER</v>
      </c>
      <c r="D273" s="10" t="str">
        <f>HYPERLINK("http://www.lifeprint.com/asl101/pages-signs/t/time.htm","TIME, O'CLOCK")</f>
        <v>TIME, O'CLOCK</v>
      </c>
      <c r="E273" s="10" t="str">
        <f>HYPERLINK("http://www.lifeprint.com/asl101/pages-signs/v/vacation.htm","VACATION, OFF WORK")</f>
        <v>VACATION, OFF WORK</v>
      </c>
      <c r="F273" s="10" t="str">
        <f>HYPERLINK("http://www.lifeprint.com/asl101/pages-signs/s/surprise.htm","SURPRISE, WAKE-UP")</f>
        <v>SURPRISE, WAKE-UP</v>
      </c>
      <c r="G273" s="14" t="str">
        <f>HYPERLINK("http://www.lifeprint.com/asl101/pages-layout/indexing.htm","YOU")</f>
        <v>YOU</v>
      </c>
      <c r="H273" s="15"/>
      <c r="I273" s="15"/>
      <c r="J273" s="15"/>
      <c r="K273" s="15"/>
      <c r="L273" s="22"/>
    </row>
    <row r="274" spans="1:12" ht="34.5" customHeight="1">
      <c r="A274" s="12">
        <v>14</v>
      </c>
      <c r="B274" s="13" t="str">
        <f>HYPERLINK("http://www.lifeprint.com/asl101/pages-signs/14/summer-vacation-what-time-you-go-to-bed.htm","SUMMER VACATION, YOU GO-TO-BED what-TIME?")</f>
        <v>SUMMER VACATION, YOU GO-TO-BED what-TIME?</v>
      </c>
      <c r="C274" s="10" t="str">
        <f>HYPERLINK("http://www.lifeprint.com/asl101/pages-signs/b/bed.htm","GO-TO-BED")</f>
        <v>GO-TO-BED</v>
      </c>
      <c r="D274" s="10" t="str">
        <f>HYPERLINK("http://www.lifeprint.com/asl101/pages-signs/s/summer.htm","SUMMER")</f>
        <v>SUMMER</v>
      </c>
      <c r="E274" s="10" t="str">
        <f>HYPERLINK("http://www.lifeprint.com/asl101/pages-signs/t/time.htm","TIME, O'CLOCK")</f>
        <v>TIME, O'CLOCK</v>
      </c>
      <c r="F274" s="10" t="str">
        <f>HYPERLINK("http://www.lifeprint.com/asl101/pages-signs/v/vacation.htm","VACATION, OFF WORK")</f>
        <v>VACATION, OFF WORK</v>
      </c>
      <c r="G274" s="14" t="str">
        <f>HYPERLINK("http://www.lifeprint.com/asl101/pages-layout/indexing.htm","YOU")</f>
        <v>YOU</v>
      </c>
      <c r="H274" s="15"/>
      <c r="I274" s="15"/>
      <c r="J274" s="15"/>
      <c r="K274" s="15"/>
      <c r="L274" s="22"/>
    </row>
    <row r="275" spans="1:12" ht="34.5" customHeight="1">
      <c r="A275" s="12">
        <v>14</v>
      </c>
      <c r="B275" s="13" t="str">
        <f>HYPERLINK("http://www.lifeprint.com/asl101/pages-signs/14/your-favorite-time-year-what.htm","YOUR FAVORITE TIME YEAR WHAT?")</f>
        <v>YOUR FAVORITE TIME YEAR WHAT?</v>
      </c>
      <c r="C275" s="9" t="str">
        <f>HYPERLINK("http://www.lifeprint.com/asl101/pages-signs/f/favorite.htm","PREFER, FAVORITE")</f>
        <v>PREFER, FAVORITE</v>
      </c>
      <c r="D275" s="10" t="str">
        <f>HYPERLINK("http://www.lifeprint.com/asl101/pages-signs/t/time.htm","TIME, O'CLOCK")</f>
        <v>TIME, O'CLOCK</v>
      </c>
      <c r="E275" s="9" t="str">
        <f>HYPERLINK("http://www.lifeprint.com/asl101/pages-signs/w/what.htm","WHAT, HUH?")</f>
        <v>WHAT, HUH?</v>
      </c>
      <c r="F275" s="13" t="str">
        <f>HYPERLINK("http://www.lifeprint.com/asl101/pages-signs/y/year.htm","YEAR")</f>
        <v>YEAR</v>
      </c>
      <c r="G275" s="14" t="str">
        <f>HYPERLINK("http://www.lifeprint.com/asl101/pages-signs/y/your.htm","YOUR, YOURS")</f>
        <v>YOUR, YOURS</v>
      </c>
      <c r="H275" s="15"/>
      <c r="I275" s="15"/>
      <c r="J275" s="15"/>
      <c r="K275" s="15"/>
      <c r="L275" s="22"/>
    </row>
    <row r="276" spans="1:12" ht="34.5" customHeight="1">
      <c r="A276" s="12">
        <v>14</v>
      </c>
      <c r="B276" s="13" t="str">
        <f>HYPERLINK("http://www.lifeprint.com/asl101/pages-signs/14/suppose-sick-you-think-get-in-bed-will-help.htm","SUPPOSE SICK, YOU THINK GO-TO-BED HELP?")</f>
        <v>SUPPOSE SICK, YOU THINK GO-TO-BED HELP?</v>
      </c>
      <c r="C276" s="10" t="str">
        <f>HYPERLINK("http://www.lifeprint.com/asl101/pages-signs/b/bed.htm","GO-TO-BED")</f>
        <v>GO-TO-BED</v>
      </c>
      <c r="D276" s="10" t="str">
        <f>HYPERLINK("http://www.lifeprint.com/asl101/pages-signs/h/help.htm","HELP")</f>
        <v>HELP</v>
      </c>
      <c r="E276" s="9" t="str">
        <f>HYPERLINK("http://www.lifeprint.com/asl101/pages-signs/i/idea.htm","IF, SUPPOSE")</f>
        <v>IF, SUPPOSE</v>
      </c>
      <c r="F276" s="10" t="str">
        <f>HYPERLINK("http://www.lifeprint.com/asl101/pages-signs/s/sick.htm","SICK")</f>
        <v>SICK</v>
      </c>
      <c r="G276" s="9" t="str">
        <f>HYPERLINK("http://www.lifeprint.com/asl101/pages-signs/t/think.htm","THINK")</f>
        <v>THINK</v>
      </c>
      <c r="H276" s="14" t="str">
        <f>HYPERLINK("http://www.lifeprint.com/asl101/pages-layout/indexing.htm","YOU")</f>
        <v>YOU</v>
      </c>
      <c r="I276" s="15"/>
      <c r="J276" s="15"/>
      <c r="K276" s="15"/>
      <c r="L276" s="22"/>
    </row>
    <row r="277" spans="1:12" ht="34.5" customHeight="1">
      <c r="A277" s="12">
        <v>14</v>
      </c>
      <c r="B277" s="13" t="str">
        <f>HYPERLINK("http://www.lifeprint.com/asl101/pages-signs/14/warm-cookie-and-milk-you-like.htm","WARM COOKIE AND MILK, YOU LIKE?")</f>
        <v>WARM COOKIE AND MILK, YOU LIKE?</v>
      </c>
      <c r="C277" s="10" t="str">
        <f>HYPERLINK("http://www.lifeprint.com/asl101/pages-signs/a/and.htm","AND")</f>
        <v>AND</v>
      </c>
      <c r="D277" s="10" t="str">
        <f>HYPERLINK("http://www.lifeprint.com/asl101/pages-signs/c/cookie.htm","COOKIE")</f>
        <v>COOKIE</v>
      </c>
      <c r="E277" s="14" t="str">
        <f>HYPERLINK("http://www.lifeprint.com/asl101/pages-signs/l/like.htm","LIKE (emotion)")</f>
        <v>LIKE (emotion)</v>
      </c>
      <c r="F277" s="10" t="str">
        <f>HYPERLINK("http://www.lifeprint.com/asl101/pages-signs/m/milk.htm","MILK")</f>
        <v>MILK</v>
      </c>
      <c r="G277" s="10" t="str">
        <f>HYPERLINK("http://www.lifeprint.com/asl101/pages-signs/w/warm.htm","WARM")</f>
        <v>WARM</v>
      </c>
      <c r="H277" s="14" t="str">
        <f>HYPERLINK("http://www.lifeprint.com/asl101/pages-layout/indexing.htm","YOU")</f>
        <v>YOU</v>
      </c>
      <c r="I277" s="15"/>
      <c r="J277" s="15"/>
      <c r="K277" s="15"/>
      <c r="L277" s="22"/>
    </row>
    <row r="278" spans="1:12" ht="34.5" customHeight="1">
      <c r="A278" s="12">
        <v>14</v>
      </c>
      <c r="B278" s="13" t="str">
        <f>HYPERLINK("http://www.lifeprint.com/asl101/pages-signs/14/autumn-light-wind-go-for-stroll-like-you.htm","AUTUMN, WIND-[light], COOL, YOU LIKE CL:-go for a stroll?")</f>
        <v>AUTUMN, WIND-[light], COOL, YOU LIKE CL:-go for a stroll?</v>
      </c>
      <c r="C278" s="10" t="str">
        <f>HYPERLINK("http://www.lifeprint.com/asl101/pages-signs/a/autumn.htm","AUTUMN, FALL")</f>
        <v>AUTUMN, FALL</v>
      </c>
      <c r="D278" s="16" t="s">
        <v>10</v>
      </c>
      <c r="E278" s="10" t="str">
        <f>HYPERLINK("http://www.lifeprint.com/asl101/pages-signs/c/cool.htm","COOL")</f>
        <v>COOL</v>
      </c>
      <c r="F278" s="14" t="str">
        <f>HYPERLINK("http://www.lifeprint.com/asl101/pages-signs/l/like.htm","LIKE (emotion)")</f>
        <v>LIKE (emotion)</v>
      </c>
      <c r="G278" s="10" t="str">
        <f>HYPERLINK("http://www.lifeprint.com/asl101/pages-signs/w/weather.htm","WIND, BREEZE")</f>
        <v>WIND, BREEZE</v>
      </c>
      <c r="H278" s="14" t="str">
        <f>HYPERLINK("http://www.lifeprint.com/asl101/pages-layout/indexing.htm","YOU")</f>
        <v>YOU</v>
      </c>
      <c r="I278" s="15"/>
      <c r="J278" s="15"/>
      <c r="K278" s="15"/>
      <c r="L278" s="22"/>
    </row>
    <row r="279" spans="1:12" ht="34.5" customHeight="1">
      <c r="A279" s="12">
        <v>14</v>
      </c>
      <c r="B279" s="13" t="str">
        <f>HYPERLINK("http://www.lifeprint.com/asl101/pages-signs/14/suppose-rain-clv1-go-out-and-play-will-sick-you.htm","SUPPOSE RAIN, CL:-GO OUT PLAY, WILL SICK YOU?")</f>
        <v>SUPPOSE RAIN, CL:-GO OUT PLAY, WILL SICK YOU?</v>
      </c>
      <c r="C279" s="16" t="s">
        <v>9</v>
      </c>
      <c r="D279" s="9" t="str">
        <f>HYPERLINK("http://www.lifeprint.com/asl101/pages-signs/i/idea.htm","IF, SUPPOSE")</f>
        <v>IF, SUPPOSE</v>
      </c>
      <c r="E279" s="10" t="str">
        <f>HYPERLINK("http://www.lifeprint.com/asl101/pages-signs/p/play.htm","PLAY")</f>
        <v>PLAY</v>
      </c>
      <c r="F279" s="10" t="str">
        <f>HYPERLINK("http://www.lifeprint.com/asl101/pages-signs/r/rain.htm","RAIN")</f>
        <v>RAIN</v>
      </c>
      <c r="G279" s="10" t="str">
        <f>HYPERLINK("http://www.lifeprint.com/asl101/pages-signs/s/sick.htm","SICK")</f>
        <v>SICK</v>
      </c>
      <c r="H279" s="13" t="str">
        <f>HYPERLINK("http://www.lifeprint.com/asl101/pages-signs/f/future.htm","FUTURE, WILL")</f>
        <v>FUTURE, WILL</v>
      </c>
      <c r="I279" s="14" t="str">
        <f>HYPERLINK("http://www.lifeprint.com/asl101/pages-layout/indexing.htm","YOU")</f>
        <v>YOU</v>
      </c>
      <c r="J279" s="15"/>
      <c r="K279" s="15"/>
      <c r="L279" s="22"/>
    </row>
    <row r="280" spans="1:12" ht="34.5" customHeight="1">
      <c r="A280" s="12">
        <v>14</v>
      </c>
      <c r="B280" s="13" t="str">
        <f>HYPERLINK("http://www.lifeprint.com/asl101/pages-signs/14/which-you-like-better-summer-winter.htm","SUMMER [bodyshift] WINTER, YOU LIKE BETTER WHICH?")</f>
        <v>SUMMER [bodyshift] WINTER, YOU LIKE BETTER WHICH?</v>
      </c>
      <c r="C280" s="9" t="str">
        <f>HYPERLINK("http://www.lifeprint.com/asl101/pages-signs/o/or.htm","Bodyshift, OR")</f>
        <v>Bodyshift, OR</v>
      </c>
      <c r="D280" s="10" t="str">
        <f>HYPERLINK("http://www.lifeprint.com/asl101/pages-signs/b/better.htm","BETTER")</f>
        <v>BETTER</v>
      </c>
      <c r="E280" s="14" t="str">
        <f>HYPERLINK("http://www.lifeprint.com/asl101/pages-signs/l/like.htm","LIKE (emotion)")</f>
        <v>LIKE (emotion)</v>
      </c>
      <c r="F280" s="10" t="str">
        <f>HYPERLINK("http://www.lifeprint.com/asl101/pages-signs/s/summer.htm","SUMMER")</f>
        <v>SUMMER</v>
      </c>
      <c r="G280" s="9" t="str">
        <f>HYPERLINK("http://www.lifeprint.com/asl101/pages-signs/w/which.htm","WHICH")</f>
        <v>WHICH</v>
      </c>
      <c r="H280" s="10" t="str">
        <f>HYPERLINK("http://www.lifeprint.com/asl101/pages-signs/w/winter.htm","WINTER")</f>
        <v>WINTER</v>
      </c>
      <c r="I280" s="14" t="str">
        <f>HYPERLINK("http://www.lifeprint.com/asl101/pages-layout/indexing.htm","YOU")</f>
        <v>YOU</v>
      </c>
      <c r="J280" s="15"/>
      <c r="K280" s="15"/>
      <c r="L280" s="22"/>
    </row>
    <row r="281" spans="1:12" ht="34.5" customHeight="1">
      <c r="A281" s="12">
        <v>14</v>
      </c>
      <c r="B281" s="13" t="str">
        <f>HYPERLINK("http://www.lifeprint.com/asl101/pages-signs/14/work-you-how-many-vacation-days-can-you.htm","WORK YOU? SICK DAY VACATION YOU CAN HOW-MANY?")</f>
        <v>WORK YOU? SICK DAY VACATION YOU CAN HOW-MANY?</v>
      </c>
      <c r="C281" s="9" t="str">
        <f>HYPERLINK("http://www.lifeprint.com/asl101/pages-signs/c/can.htm","CAN, ABLE")</f>
        <v>CAN, ABLE</v>
      </c>
      <c r="D281" s="9" t="str">
        <f>HYPERLINK("http://www.lifeprint.com/asl101/pages-signs/d/day.htm","DAY, 1 DAY")</f>
        <v>DAY, 1 DAY</v>
      </c>
      <c r="E281" s="9" t="str">
        <f>HYPERLINK("http://www.lifeprint.com/asl101/pages-signs/h/how-many.htm","HOW-MANY")</f>
        <v>HOW-MANY</v>
      </c>
      <c r="F281" s="10" t="str">
        <f>HYPERLINK("http://www.lifeprint.com/asl101/pages-signs/s/sick.htm","SICK")</f>
        <v>SICK</v>
      </c>
      <c r="G281" s="10" t="str">
        <f>HYPERLINK("http://www.lifeprint.com/asl101/pages-signs/v/vacation.htm","VACATION, OFF WORK")</f>
        <v>VACATION, OFF WORK</v>
      </c>
      <c r="H281" s="9" t="str">
        <f>HYPERLINK("http://www.lifeprint.com/asl101/pages-signs/w/work.htm","WORK")</f>
        <v>WORK</v>
      </c>
      <c r="I281" s="14" t="str">
        <f>HYPERLINK("http://www.lifeprint.com/asl101/pages-layout/indexing.htm","YOU")</f>
        <v>YOU</v>
      </c>
      <c r="J281" s="8"/>
      <c r="K281" s="8"/>
      <c r="L281" s="22"/>
    </row>
    <row r="282" spans="1:12" ht="34.5" customHeight="1">
      <c r="A282" s="12">
        <v>15</v>
      </c>
      <c r="B282" s="13" t="str">
        <f>HYPERLINK("http://www.lifeprint.com/asl101/pages-signs/15/long-ago-yourself-child-girl-boy-want-grow-up-what-do.htm","LONG-AGO YOURSELF LITTLE-GIRL [bodyshift] BOY WANT GROW-UP FUTURE DO-what?")</f>
        <v>LONG-AGO YOURSELF LITTLE-GIRL [bodyshift] BOY WANT GROW-UP FUTURE DO-what?</v>
      </c>
      <c r="C282" s="9" t="str">
        <f>HYPERLINK("http://www.lifeprint.com/asl101/pages-signs/o/or.htm","Bodyshift, OR")</f>
        <v>Bodyshift, OR</v>
      </c>
      <c r="D282" s="9" t="str">
        <f>HYPERLINK("http://www.lifeprint.com/asl101/pages-signs/b/boy.htm","BOY, MALE")</f>
        <v>BOY, MALE</v>
      </c>
      <c r="E282" s="13" t="str">
        <f>HYPERLINK("http://www.lifeprint.com/asl101/pages-signs/s/someday.htm","FUTURE, SOMEDAY")</f>
        <v>FUTURE, SOMEDAY</v>
      </c>
      <c r="F282" s="9" t="str">
        <f>HYPERLINK("http://www.lifeprint.com/asl101/pages-signs/g/girl.htm","GIRL, FEMALE")</f>
        <v>GIRL, FEMALE</v>
      </c>
      <c r="G282" s="10" t="str">
        <f>HYPERLINK("http://www.lifeprint.com/asl101/pages-signs/r/raised.htm","GROW-UP, RAISED")</f>
        <v>GROW-UP, RAISED</v>
      </c>
      <c r="H282" s="10" t="str">
        <f>HYPERLINK("http://www.lifeprint.com/asl101/pages-signs/s/short.htm","SHORT, SHORT-STATURE")</f>
        <v>SHORT, SHORT-STATURE</v>
      </c>
      <c r="I282" s="13" t="str">
        <f>HYPERLINK("http://www.lifeprint.com/asl101/pages-signs/p/past-long-time-ago.htm","PAST, LONG-AGO")</f>
        <v>PAST, LONG-AGO</v>
      </c>
      <c r="J282" s="9" t="str">
        <f>HYPERLINK("http://www.lifeprint.com/asl101/pages-signs/w/want.htm","WANT")</f>
        <v>WANT</v>
      </c>
      <c r="K282" s="14" t="str">
        <f>HYPERLINK("http://www.lifeprint.com/asl101/pages-signs/d/do-do.htm","what-DO, DO-what")</f>
        <v>what-DO, DO-what</v>
      </c>
      <c r="L282" s="21" t="str">
        <f>HYPERLINK("http://www.lifeprint.com/asl101/pages-signs/s/self.htm","YOURSELF, SELF")</f>
        <v>YOURSELF, SELF</v>
      </c>
    </row>
    <row r="283" spans="1:12" ht="34.5" customHeight="1">
      <c r="A283" s="12">
        <v>15</v>
      </c>
      <c r="B283" s="13" t="str">
        <f>HYPERLINK("http://www.lifeprint.com/asl101/pages-signs/15/suppose-father-divorce-marry-new-woman-she-your-what.htm","SUPPOSE YOUR DAD DIVORCE, MARRY NEW WOMAN, SHE YOUR WHAT?")</f>
        <v>SUPPOSE YOUR DAD DIVORCE, MARRY NEW WOMAN, SHE YOUR WHAT?</v>
      </c>
      <c r="C283" s="9" t="str">
        <f>HYPERLINK("http://www.lifeprint.com/asl101/pages-signs/d/dad.htm","DAD, FATHER")</f>
        <v>DAD, FATHER</v>
      </c>
      <c r="D283" s="9" t="str">
        <f>HYPERLINK("http://www.lifeprint.com/asl101/pages-signs/d/divorce.htm","DIVORCE")</f>
        <v>DIVORCE</v>
      </c>
      <c r="E283" s="23" t="str">
        <f>HYPERLINK("http://www.lifeprint.com/asl101/pages-signs/h/he.htm","HE, SHE, IT")</f>
        <v>HE, SHE, IT</v>
      </c>
      <c r="F283" s="9" t="str">
        <f>HYPERLINK("http://www.lifeprint.com/asl101/pages-signs/i/idea.htm","IF, SUPPOSE")</f>
        <v>IF, SUPPOSE</v>
      </c>
      <c r="G283" s="9" t="str">
        <f>HYPERLINK("http://www.lifeprint.com/asl101/pages-signs/m/marriage.htm","MARRY, MARRIAGE")</f>
        <v>MARRY, MARRIAGE</v>
      </c>
      <c r="H283" s="10" t="str">
        <f>HYPERLINK("http://www.lifeprint.com/asl101/pages-signs/n/new.htm","NEW")</f>
        <v>NEW</v>
      </c>
      <c r="I283" s="9" t="str">
        <f>HYPERLINK("http://www.lifeprint.com/asl101/pages-signs/w/what.htm","WHAT, HUH?")</f>
        <v>WHAT, HUH?</v>
      </c>
      <c r="J283" s="14" t="str">
        <f>HYPERLINK("http://www.lifeprint.com/asl101/pages-signs/w/woman.htm","WOMAN")</f>
        <v>WOMAN</v>
      </c>
      <c r="K283" s="14" t="str">
        <f>HYPERLINK("http://www.lifeprint.com/asl101/pages-signs/y/your.htm","YOUR, YOURS")</f>
        <v>YOUR, YOURS</v>
      </c>
      <c r="L283" s="22"/>
    </row>
    <row r="284" spans="1:12" ht="34.5" customHeight="1">
      <c r="A284" s="12">
        <v>15</v>
      </c>
      <c r="B284" s="13" t="str">
        <f>HYPERLINK("http://www.lifeprint.com/asl101/pages-signs/15/how-sign-scientist.htm","HOW SIGN S-C-I-E-N-T-I-S-T?")</f>
        <v>HOW SIGN S-C-I-E-N-T-I-S-T?</v>
      </c>
      <c r="C284" s="9" t="str">
        <f>HYPERLINK("http://www.lifeprint.com/asl101/pages-signs/h/how.htm","HOW")</f>
        <v>HOW</v>
      </c>
      <c r="D284" s="10" t="str">
        <f>HYPERLINK("http://www.lifeprint.com/asl101/pages-signs/s/scientist.htm","SCIENTIST")</f>
        <v>SCIENTIST</v>
      </c>
      <c r="E284" s="14" t="str">
        <f>HYPERLINK("http://www.lifeprint.com/asl101/pages-signs/s/sign.htm","SIGN")</f>
        <v>SIGN</v>
      </c>
      <c r="F284" s="15"/>
      <c r="G284" s="15"/>
      <c r="H284" s="15"/>
      <c r="I284" s="15"/>
      <c r="J284" s="15"/>
      <c r="K284" s="15"/>
      <c r="L284" s="22"/>
    </row>
    <row r="285" spans="1:12" ht="34.5" customHeight="1">
      <c r="A285" s="12">
        <v>15</v>
      </c>
      <c r="B285" s="13" t="str">
        <f>HYPERLINK("http://www.lifeprint.com/asl101/pages-signs/15/us-president-who.htm","U-S, PRESIDENT, WHO?")</f>
        <v>U-S, PRESIDENT, WHO?</v>
      </c>
      <c r="C285" s="10" t="str">
        <f>HYPERLINK("http://www.lifeprint.com/asl101/pages-signs/p/president.htm","PRESIDENT, SUPERINTENDENT")</f>
        <v>PRESIDENT, SUPERINTENDENT</v>
      </c>
      <c r="D285" s="16" t="s">
        <v>8</v>
      </c>
      <c r="E285" s="9" t="str">
        <f>HYPERLINK("http://www.lifeprint.com/asl101/pages-signs/w/who.htm","WHO")</f>
        <v>WHO</v>
      </c>
      <c r="F285" s="15"/>
      <c r="G285" s="15"/>
      <c r="H285" s="15"/>
      <c r="I285" s="15"/>
      <c r="J285" s="15"/>
      <c r="K285" s="15"/>
      <c r="L285" s="22"/>
    </row>
    <row r="286" spans="1:12" ht="34.5" customHeight="1">
      <c r="A286" s="12">
        <v>15</v>
      </c>
      <c r="B286" s="13" t="str">
        <f>HYPERLINK("http://www.lifeprint.com/asl101/pages-signs/15/you-like-cook.htm","YOU LIKE COOK?")</f>
        <v>YOU LIKE COOK?</v>
      </c>
      <c r="C286" s="10" t="str">
        <f>HYPERLINK("http://www.lifeprint.com/asl101/pages-signs/c/cook.htm","COOK")</f>
        <v>COOK</v>
      </c>
      <c r="D286" s="14" t="str">
        <f>HYPERLINK("http://www.lifeprint.com/asl101/pages-signs/l/like.htm","LIKE (emotion)")</f>
        <v>LIKE (emotion)</v>
      </c>
      <c r="E286" s="14" t="str">
        <f>HYPERLINK("http://www.lifeprint.com/asl101/pages-layout/indexing.htm","YOU")</f>
        <v>YOU</v>
      </c>
      <c r="F286" s="15"/>
      <c r="G286" s="15"/>
      <c r="H286" s="15"/>
      <c r="I286" s="15"/>
      <c r="J286" s="15"/>
      <c r="K286" s="15"/>
      <c r="L286" s="22"/>
    </row>
    <row r="287" spans="1:12" ht="34.5" customHeight="1">
      <c r="A287" s="12">
        <v>15</v>
      </c>
      <c r="B287" s="13" t="str">
        <f>HYPERLINK("http://www.lifeprint.com/asl101/pages-signs/15/you-use-baby-sitter.htm","YOU USE BABYSITTER?")</f>
        <v>YOU USE BABYSITTER?</v>
      </c>
      <c r="C287" s="10" t="str">
        <f>HYPERLINK("http://www.lifeprint.com/asl101/pages-signs/b/babysitter.htm","BABYSITTER")</f>
        <v>BABYSITTER</v>
      </c>
      <c r="D287" s="10" t="str">
        <f>HYPERLINK("http://www.lifeprint.com/asl101/pages-signs/u/use.htm","USE, WEAR")</f>
        <v>USE, WEAR</v>
      </c>
      <c r="E287" s="14" t="str">
        <f>HYPERLINK("http://www.lifeprint.com/asl101/pages-layout/indexing.htm","YOU")</f>
        <v>YOU</v>
      </c>
      <c r="F287" s="15"/>
      <c r="G287" s="15"/>
      <c r="H287" s="15"/>
      <c r="I287" s="15"/>
      <c r="J287" s="15"/>
      <c r="K287" s="15"/>
      <c r="L287" s="22"/>
    </row>
    <row r="288" spans="1:12" ht="34.5" customHeight="1">
      <c r="A288" s="12">
        <v>15</v>
      </c>
      <c r="B288" s="13" t="str">
        <f>HYPERLINK("http://www.lifeprint.com/asl101/pages-signs/15/your-boss-what-name.htm","YOUR BOSS NAME?")</f>
        <v>YOUR BOSS NAME?</v>
      </c>
      <c r="C288" s="10" t="str">
        <f>HYPERLINK("http://www.lifeprint.com/asl101/pages-signs/b/boss.htm","BOSS")</f>
        <v>BOSS</v>
      </c>
      <c r="D288" s="14" t="str">
        <f>HYPERLINK("http://www.lifeprint.com/asl101/pages-signs/n/name.htm","NAME")</f>
        <v>NAME</v>
      </c>
      <c r="E288" s="14" t="str">
        <f>HYPERLINK("http://www.lifeprint.com/asl101/pages-signs/y/your.htm","YOUR, YOURS")</f>
        <v>YOUR, YOURS</v>
      </c>
      <c r="F288" s="15"/>
      <c r="G288" s="15"/>
      <c r="H288" s="15"/>
      <c r="I288" s="15"/>
      <c r="J288" s="15"/>
      <c r="K288" s="15"/>
      <c r="L288" s="22"/>
    </row>
    <row r="289" spans="1:12" ht="34.5" customHeight="1">
      <c r="A289" s="12">
        <v>15</v>
      </c>
      <c r="B289" s="13" t="str">
        <f>HYPERLINK("http://www.lifeprint.com/asl101/pages-signs/15/your-major-what.htm","YOUR MAJOR WHAT?")</f>
        <v>YOUR MAJOR WHAT?</v>
      </c>
      <c r="C289" s="10" t="str">
        <f>HYPERLINK("http://www.lifeprint.com/asl101/pages-signs/m/main.htm","MAJOR, PROFESSION")</f>
        <v>MAJOR, PROFESSION</v>
      </c>
      <c r="D289" s="9" t="str">
        <f>HYPERLINK("http://www.lifeprint.com/asl101/pages-signs/w/what.htm","WHAT, HUH?")</f>
        <v>WHAT, HUH?</v>
      </c>
      <c r="E289" s="14" t="str">
        <f>HYPERLINK("http://www.lifeprint.com/asl101/pages-signs/y/your.htm","YOUR, YOURS")</f>
        <v>YOUR, YOURS</v>
      </c>
      <c r="F289" s="15"/>
      <c r="G289" s="15"/>
      <c r="H289" s="15"/>
      <c r="I289" s="15"/>
      <c r="J289" s="15"/>
      <c r="K289" s="15"/>
      <c r="L289" s="22"/>
    </row>
    <row r="290" spans="1:12" ht="34.5" customHeight="1">
      <c r="A290" s="12">
        <v>15</v>
      </c>
      <c r="B290" s="13" t="str">
        <f>HYPERLINK("http://www.lifeprint.com/asl101/pages-signs/15/step-father-what-mean.htm","STEPFATHER, what-MEANING?")</f>
        <v>STEPFATHER, what-MEANING?</v>
      </c>
      <c r="C290" s="14" t="str">
        <f>HYPERLINK("http://www.lifeprint.com/asl101/pages-signs/m/meaning.htm","MEANING")</f>
        <v>MEANING</v>
      </c>
      <c r="D290" s="10" t="str">
        <f>HYPERLINK("http://www.lifeprint.com/asl101/pages-signs/s/stepfather.htm","STEPFATHER")</f>
        <v>STEPFATHER</v>
      </c>
      <c r="E290" s="9"/>
      <c r="F290" s="15"/>
      <c r="G290" s="15"/>
      <c r="H290" s="15"/>
      <c r="I290" s="15"/>
      <c r="J290" s="15"/>
      <c r="K290" s="15"/>
      <c r="L290" s="22"/>
    </row>
    <row r="291" spans="1:12" ht="34.5" customHeight="1">
      <c r="A291" s="12">
        <v>15</v>
      </c>
      <c r="B291" s="13" t="str">
        <f>HYPERLINK("http://www.lifeprint.com/asl101/pages-signs/15/police-officer-help-you-before.htm","POLICE he-HELP-you BEFORE HOW?")</f>
        <v>POLICE he-HELP-you BEFORE HOW?</v>
      </c>
      <c r="C291" s="10" t="str">
        <f>HYPERLINK("http://www.lifeprint.com/asl101/pages-signs/h/help.htm","HELP")</f>
        <v>HELP</v>
      </c>
      <c r="D291" s="9" t="str">
        <f>HYPERLINK("http://www.lifeprint.com/asl101/pages-signs/h/how.htm","HOW")</f>
        <v>HOW</v>
      </c>
      <c r="E291" s="13" t="str">
        <f>HYPERLINK("http://www.lifeprint.com/asl101/pages-signs/p/past.htm","PAST, BEFORE")</f>
        <v>PAST, BEFORE</v>
      </c>
      <c r="F291" s="10" t="str">
        <f>HYPERLINK("http://www.lifeprint.com/asl101/pages-signs/p/police.htm","POLICE, COP")</f>
        <v>POLICE, COP</v>
      </c>
      <c r="G291" s="15"/>
      <c r="H291" s="15"/>
      <c r="I291" s="15"/>
      <c r="J291" s="15"/>
      <c r="K291" s="15"/>
      <c r="L291" s="22"/>
    </row>
    <row r="292" spans="1:12" ht="34.5" customHeight="1">
      <c r="A292" s="12">
        <v>15</v>
      </c>
      <c r="B292" s="13" t="str">
        <f>HYPERLINK("http://www.lifeprint.com/asl101/pages-signs/15/newspaper-you-like-read.htm","NEWSPAPER, YOU LIKE READ?")</f>
        <v>NEWSPAPER, YOU LIKE READ?</v>
      </c>
      <c r="C292" s="14" t="str">
        <f>HYPERLINK("http://www.lifeprint.com/asl101/pages-signs/l/like.htm","LIKE (emotion)")</f>
        <v>LIKE (emotion)</v>
      </c>
      <c r="D292" s="10" t="str">
        <f>HYPERLINK("http://www.lifeprint.com/asl101/pages-signs/p/printer.htm","NEWSPAPER")</f>
        <v>NEWSPAPER</v>
      </c>
      <c r="E292" s="10" t="str">
        <f>HYPERLINK("http://www.lifeprint.com/asl101/pages-signs/r/read.htm","READ")</f>
        <v>READ</v>
      </c>
      <c r="F292" s="14" t="str">
        <f>HYPERLINK("http://www.lifeprint.com/asl101/pages-layout/indexing.htm","YOU")</f>
        <v>YOU</v>
      </c>
      <c r="G292" s="15"/>
      <c r="H292" s="15"/>
      <c r="I292" s="15"/>
      <c r="J292" s="15"/>
      <c r="K292" s="15"/>
      <c r="L292" s="22"/>
    </row>
    <row r="293" spans="1:12" ht="34.5" customHeight="1">
      <c r="A293" s="12">
        <v>15</v>
      </c>
      <c r="B293" s="13" t="str">
        <f>HYPERLINK("http://www.lifeprint.com/asl101/pages-signs/15/your-teacher-have-assistant.htm","YOUR TEACHER HAVE AIDE?")</f>
        <v>YOUR TEACHER HAVE AIDE?</v>
      </c>
      <c r="C293" s="10" t="str">
        <f>HYPERLINK("http://www.lifeprint.com/asl101/pages-signs/a/aide.htm","AID, ASSISTANT")</f>
        <v>AID, ASSISTANT</v>
      </c>
      <c r="D293" s="9" t="str">
        <f>HYPERLINK("http://www.lifeprint.com/asl101/pages-signs/h/have.htm","HAVE")</f>
        <v>HAVE</v>
      </c>
      <c r="E293" s="14" t="str">
        <f>HYPERLINK("http://www.lifeprint.com/asl101/pages-signs/t/teacher.htm","TEACHER")</f>
        <v>TEACHER</v>
      </c>
      <c r="F293" s="14" t="str">
        <f>HYPERLINK("http://www.lifeprint.com/asl101/pages-signs/y/your.htm","YOUR, YOURS")</f>
        <v>YOUR, YOURS</v>
      </c>
      <c r="G293" s="15"/>
      <c r="H293" s="15"/>
      <c r="I293" s="15"/>
      <c r="J293" s="15"/>
      <c r="K293" s="15"/>
      <c r="L293" s="22"/>
    </row>
    <row r="294" spans="1:12" ht="34.5" customHeight="1">
      <c r="A294" s="12">
        <v>15</v>
      </c>
      <c r="B294" s="13" t="str">
        <f>HYPERLINK("http://www.lifeprint.com/asl101/pages-signs/15/your-neighbor-named-what.htm","YOUR NEIGHBOR NAME, WHAT?")</f>
        <v>YOUR NEIGHBOR NAME, WHAT?</v>
      </c>
      <c r="C294" s="14" t="str">
        <f>HYPERLINK("http://www.lifeprint.com/asl101/pages-signs/n/name.htm","NAME")</f>
        <v>NAME</v>
      </c>
      <c r="D294" s="10" t="str">
        <f>HYPERLINK("http://www.lifeprint.com/asl101/pages-signs/n/neighbor.htm","NEIGHBOR")</f>
        <v>NEIGHBOR</v>
      </c>
      <c r="E294" s="9" t="str">
        <f>HYPERLINK("http://www.lifeprint.com/asl101/pages-signs/w/what.htm","WHAT, HUH?")</f>
        <v>WHAT, HUH?</v>
      </c>
      <c r="F294" s="14" t="str">
        <f>HYPERLINK("http://www.lifeprint.com/asl101/pages-signs/y/your.htm","YOUR, YOURS")</f>
        <v>YOUR, YOURS</v>
      </c>
      <c r="G294" s="15"/>
      <c r="H294" s="15"/>
      <c r="I294" s="15"/>
      <c r="J294" s="15"/>
      <c r="K294" s="15"/>
      <c r="L294" s="22"/>
    </row>
    <row r="295" spans="1:12" ht="34.5" customHeight="1">
      <c r="A295" s="12">
        <v>15</v>
      </c>
      <c r="B295" s="13" t="str">
        <f>HYPERLINK("http://www.lifeprint.com/asl101/pages-signs/15/brother-in-law-you-how-many.htm","BROTHER-IN-LAW YOU HAVE, HOW-MANY?")</f>
        <v>BROTHER-IN-LAW YOU HAVE, HOW-MANY?</v>
      </c>
      <c r="C295" s="10" t="str">
        <f>HYPERLINK("http://www.lifeprint.com/asl101/pages-signs/b/brother.htm","BROTHER")</f>
        <v>BROTHER</v>
      </c>
      <c r="D295" s="9" t="str">
        <f>HYPERLINK("http://www.lifeprint.com/asl101/pages-signs/h/have.htm","HAVE")</f>
        <v>HAVE</v>
      </c>
      <c r="E295" s="9" t="str">
        <f>HYPERLINK("http://www.lifeprint.com/asl101/pages-signs/h/how-many.htm","HOW-MANY")</f>
        <v>HOW-MANY</v>
      </c>
      <c r="F295" s="10" t="str">
        <f>HYPERLINK("http://www.lifeprint.com/asl101/pages-signs/i/in-law.htm","LAW, IN-LAW")</f>
        <v>LAW, IN-LAW</v>
      </c>
      <c r="G295" s="14" t="str">
        <f>HYPERLINK("http://www.lifeprint.com/asl101/pages-layout/indexing.htm","YOU")</f>
        <v>YOU</v>
      </c>
      <c r="H295" s="15"/>
      <c r="I295" s="15"/>
      <c r="J295" s="15"/>
      <c r="K295" s="15"/>
      <c r="L295" s="22"/>
    </row>
    <row r="296" spans="1:12" ht="34.5" customHeight="1">
      <c r="A296" s="12">
        <v>15</v>
      </c>
      <c r="B296" s="13" t="str">
        <f>HYPERLINK("http://www.lifeprint.com/asl101/pages-signs/15/waitress-how-much-should-tip.htm","WAITRESS, YOU SHOULD TIP HOW-MUCH?")</f>
        <v>WAITRESS, YOU SHOULD TIP HOW-MUCH?</v>
      </c>
      <c r="C296" s="10" t="str">
        <f>HYPERLINK("http://www.lifeprint.com/asl101/pages-signs/h/how-much.htm","HOW-MUCH")</f>
        <v>HOW-MUCH</v>
      </c>
      <c r="D296" s="9" t="str">
        <f>HYPERLINK("http://www.lifeprint.com/asl101/pages-signs/n/need.htm","NEED, MUST, SHOULD")</f>
        <v>NEED, MUST, SHOULD</v>
      </c>
      <c r="E296" s="16" t="s">
        <v>7</v>
      </c>
      <c r="F296" s="10" t="str">
        <f>HYPERLINK("http://www.lifeprint.com/asl101/pages-signs/w/waiter.htm","WAITER, WAITRESS")</f>
        <v>WAITER, WAITRESS</v>
      </c>
      <c r="G296" s="14" t="str">
        <f>HYPERLINK("http://www.lifeprint.com/asl101/pages-layout/indexing.htm","YOU")</f>
        <v>YOU</v>
      </c>
      <c r="H296" s="15"/>
      <c r="I296" s="15"/>
      <c r="J296" s="15"/>
      <c r="K296" s="15"/>
      <c r="L296" s="22"/>
    </row>
    <row r="297" spans="1:12" ht="34.5" customHeight="1">
      <c r="A297" s="12">
        <v>15</v>
      </c>
      <c r="B297" s="13" t="str">
        <f>HYPERLINK("http://www.lifeprint.com/asl101/pages-signs/15/which-computer-program-you-use.htm","COMPUTER PROGRAM YOU USE, WHICH?")</f>
        <v>COMPUTER PROGRAM YOU USE, WHICH?</v>
      </c>
      <c r="C297" s="10" t="str">
        <f>HYPERLINK("http://www.lifeprint.com/asl101/pages-signs/c/computer.htm","COMPUTER")</f>
        <v>COMPUTER</v>
      </c>
      <c r="D297" s="10" t="str">
        <f>HYPERLINK("http://www.lifeprint.com/asl101/pages-signs/p/program.htm","PROGRAM")</f>
        <v>PROGRAM</v>
      </c>
      <c r="E297" s="10" t="str">
        <f>HYPERLINK("http://www.lifeprint.com/asl101/pages-signs/u/use.htm","USE, WEAR")</f>
        <v>USE, WEAR</v>
      </c>
      <c r="F297" s="9" t="str">
        <f>HYPERLINK("http://www.lifeprint.com/asl101/pages-signs/w/which.htm","WHICH")</f>
        <v>WHICH</v>
      </c>
      <c r="G297" s="14" t="str">
        <f>HYPERLINK("http://www.lifeprint.com/asl101/pages-layout/indexing.htm","YOU")</f>
        <v>YOU</v>
      </c>
      <c r="H297" s="15"/>
      <c r="I297" s="15"/>
      <c r="J297" s="15"/>
      <c r="K297" s="15"/>
      <c r="L297" s="22"/>
    </row>
    <row r="298" spans="1:12" ht="34.5" customHeight="1">
      <c r="A298" s="12">
        <v>15</v>
      </c>
      <c r="B298" s="13" t="str">
        <f>HYPERLINK("http://www.lifeprint.com/asl101/pages-signs/15/your-grandpa-farmer.htm","YOUR GRANDPA FARMER?")</f>
        <v>YOUR GRANDPA FARMER?</v>
      </c>
      <c r="C298" s="13" t="str">
        <f>HYPERLINK("http://www.lifeprint.com/asl101/pages-signs/f/farm.htm","FARM, FARMER")</f>
        <v>FARM, FARMER</v>
      </c>
      <c r="D298" s="10" t="str">
        <f>HYPERLINK("http://www.lifeprint.com/asl101/pages-signs/f/farm.htm","FARM")</f>
        <v>FARM</v>
      </c>
      <c r="E298" s="9" t="str">
        <f>HYPERLINK("http://www.lifeprint.com/asl101/pages-signs/g/grandpa.htm","HEY")</f>
        <v>HEY</v>
      </c>
      <c r="F298" s="10" t="str">
        <f>HYPERLINK("http://www.lifeprint.com/asl101/pages-signs/a/agent.htm","PERSON, AGENT")</f>
        <v>PERSON, AGENT</v>
      </c>
      <c r="G298" s="14" t="str">
        <f>HYPERLINK("http://www.lifeprint.com/asl101/pages-signs/y/your.htm","YOUR, YOURS")</f>
        <v>YOUR, YOURS</v>
      </c>
      <c r="H298" s="15"/>
      <c r="I298" s="15"/>
      <c r="J298" s="15"/>
      <c r="K298" s="15"/>
      <c r="L298" s="22"/>
    </row>
    <row r="299" spans="1:12" ht="34.5" customHeight="1">
      <c r="A299" s="12">
        <v>15</v>
      </c>
      <c r="B299" s="13" t="str">
        <f>HYPERLINK("http://www.lifeprint.com/asl101/pages-signs/15/picture-your-family-you-have.htm","PICTURE YOUR FAMILY YOU HAVE?")</f>
        <v>PICTURE YOUR FAMILY YOU HAVE?</v>
      </c>
      <c r="C299" s="9" t="str">
        <f>HYPERLINK("http://www.lifeprint.com/asl101/pages-signs/f/family.htm","FAMILY")</f>
        <v>FAMILY</v>
      </c>
      <c r="D299" s="9" t="str">
        <f>HYPERLINK("http://www.lifeprint.com/asl101/pages-signs/h/have.htm","HAVE")</f>
        <v>HAVE</v>
      </c>
      <c r="E299" s="10" t="str">
        <f>HYPERLINK("http://www.lifeprint.com/asl101/pages-signs/p/picture.htm","PICTURE")</f>
        <v>PICTURE</v>
      </c>
      <c r="F299" s="14" t="str">
        <f>HYPERLINK("http://www.lifeprint.com/asl101/pages-layout/indexing.htm","YOU")</f>
        <v>YOU</v>
      </c>
      <c r="G299" s="14" t="str">
        <f>HYPERLINK("http://www.lifeprint.com/asl101/pages-signs/y/your.htm","YOUR, YOURS")</f>
        <v>YOUR, YOURS</v>
      </c>
      <c r="H299" s="15"/>
      <c r="I299" s="15"/>
      <c r="J299" s="15"/>
      <c r="K299" s="15"/>
      <c r="L299" s="22"/>
    </row>
    <row r="300" spans="1:12" ht="34.5" customHeight="1">
      <c r="A300" s="12">
        <v>15</v>
      </c>
      <c r="B300" s="13" t="str">
        <f>HYPERLINK("http://www.lifeprint.com/asl101/pages-signs/15/you-wish-yourself-have-secretary.htm","YOU WISH YOURSELF HAVE SECRETARY")</f>
        <v>YOU WISH YOURSELF HAVE SECRETARY</v>
      </c>
      <c r="C300" s="9" t="str">
        <f>HYPERLINK("http://www.lifeprint.com/asl101/pages-signs/h/have.htm","HAVE")</f>
        <v>HAVE</v>
      </c>
      <c r="D300" s="10" t="str">
        <f>HYPERLINK("http://www.lifeprint.com/asl101/pages-signs/s/secretary.htm","SECRETARY")</f>
        <v>SECRETARY</v>
      </c>
      <c r="E300" s="10" t="str">
        <f>HYPERLINK("http://www.lifeprint.com/asl101/pages-signs/h/hungry.htm","HUNGRY, WISH")</f>
        <v>HUNGRY, WISH</v>
      </c>
      <c r="F300" s="14" t="str">
        <f>HYPERLINK("http://www.lifeprint.com/asl101/pages-layout/indexing.htm","YOU")</f>
        <v>YOU</v>
      </c>
      <c r="G300" s="9" t="str">
        <f>HYPERLINK("http://www.lifeprint.com/asl101/pages-signs/s/self.htm","YOURSELF, SELF")</f>
        <v>YOURSELF, SELF</v>
      </c>
      <c r="H300" s="15"/>
      <c r="I300" s="15"/>
      <c r="J300" s="15"/>
      <c r="K300" s="15"/>
      <c r="L300" s="22"/>
    </row>
    <row r="301" spans="1:12" ht="34.5" customHeight="1">
      <c r="A301" s="12">
        <v>15</v>
      </c>
      <c r="B301" s="13" t="str">
        <f>HYPERLINK("http://www.lifeprint.com/asl101/pages-signs/15/your-family-any-librarian.htm","YOUR FAMILY ANY LIBRARY+PERSON?")</f>
        <v>YOUR FAMILY ANY LIBRARY+PERSON?</v>
      </c>
      <c r="C301" s="10" t="str">
        <f>HYPERLINK("http://www.lifeprint.com/asl101/pages-signs/a/any.htm","ANY")</f>
        <v>ANY</v>
      </c>
      <c r="D301" s="9" t="str">
        <f>HYPERLINK("http://www.lifeprint.com/asl101/pages-signs/f/family.htm","FAMILY")</f>
        <v>FAMILY</v>
      </c>
      <c r="E301" s="13" t="str">
        <f>HYPERLINK("http://www.lifeprint.com/asl101/pages-signs/l/library.htm","LIBRARY, LIBRARIAN")</f>
        <v>LIBRARY, LIBRARIAN</v>
      </c>
      <c r="F301" s="13" t="str">
        <f>HYPERLINK("http://www.lifeprint.com/asl101/pages-signs/l/library.htm","LIBRARY, LIBRARIAN")</f>
        <v>LIBRARY, LIBRARIAN</v>
      </c>
      <c r="G301" s="10" t="str">
        <f>HYPERLINK("http://www.lifeprint.com/asl101/pages-signs/a/agent.htm","PERSON, AGENT")</f>
        <v>PERSON, AGENT</v>
      </c>
      <c r="H301" s="14" t="str">
        <f>HYPERLINK("http://www.lifeprint.com/asl101/pages-signs/y/your.htm","YOUR, YOURS")</f>
        <v>YOUR, YOURS</v>
      </c>
      <c r="I301" s="15"/>
      <c r="J301" s="15"/>
      <c r="K301" s="15"/>
      <c r="L301" s="22"/>
    </row>
    <row r="302" spans="1:12" ht="34.5" customHeight="1">
      <c r="A302" s="12">
        <v>16</v>
      </c>
      <c r="B302" s="11" t="str">
        <f>HYPERLINK("http://www.lifeprint.com/asl101/pages-signs/16/man-woman-you-think-better-driver-who.htm","MAN [bodyshift] WOMAN, YOU THINK BETTER DRIVER WHO?")</f>
        <v>MAN [bodyshift] WOMAN, YOU THINK BETTER DRIVER WHO?</v>
      </c>
      <c r="C302" s="10" t="str">
        <f>HYPERLINK("http://www.lifeprint.com/asl101/pages-signs/b/better.htm","BETTER")</f>
        <v>BETTER</v>
      </c>
      <c r="D302" s="9" t="str">
        <f>HYPERLINK("http://www.lifeprint.com/asl101/pages-signs/o/or.htm","Bodyshift, OR")</f>
        <v>Bodyshift, OR</v>
      </c>
      <c r="E302" s="10" t="str">
        <f>HYPERLINK("http://www.lifeprint.com/asl101/pages-signs/c/cardrive.htm","DRIVE")</f>
        <v>DRIVE</v>
      </c>
      <c r="F302" s="10" t="str">
        <f>HYPERLINK("http://www.lifeprint.com/asl101/pages-signs/m/man.htm","MAN")</f>
        <v>MAN</v>
      </c>
      <c r="G302" s="9" t="str">
        <f>HYPERLINK("http://www.lifeprint.com/asl101/pages-signs/t/think.htm","THINK")</f>
        <v>THINK</v>
      </c>
      <c r="H302" s="9" t="str">
        <f>HYPERLINK("http://www.lifeprint.com/asl101/pages-signs/w/who.htm","WHO")</f>
        <v>WHO</v>
      </c>
      <c r="I302" s="9" t="str">
        <f>HYPERLINK("http://www.lifeprint.com/asl101/pages-signs/w/woman.htm","WOMAN")</f>
        <v>WOMAN</v>
      </c>
      <c r="J302" s="9" t="str">
        <f>HYPERLINK("http://www.lifeprint.com/asl101/pages-layout/indexing.htm","YOU")</f>
        <v>YOU</v>
      </c>
      <c r="K302" s="8"/>
      <c r="L302" s="7"/>
    </row>
    <row r="303" spans="1:12" ht="34.5" customHeight="1">
      <c r="A303" s="12">
        <v>16</v>
      </c>
      <c r="B303" s="11" t="str">
        <f>HYPERLINK("http://www.lifeprint.com/asl101/pages-signs/16/you-graduate-soon-you.htm","YOU GRADUATE SOON YOU?")</f>
        <v>YOU GRADUATE SOON YOU?</v>
      </c>
      <c r="C303" s="10" t="str">
        <f>HYPERLINK("http://www.lifeprint.com/asl101/pages-signs/g/graduate.htm","GRADUATE")</f>
        <v>GRADUATE</v>
      </c>
      <c r="D303" s="10" t="str">
        <f>HYPERLINK("http://www.lifeprint.com/asl101/pages-signs/s/soon.htm","SOON")</f>
        <v>SOON</v>
      </c>
      <c r="E303" s="9" t="str">
        <f>HYPERLINK("http://www.lifeprint.com/asl101/pages-layout/indexing.htm","YOU")</f>
        <v>YOU</v>
      </c>
      <c r="F303" s="8"/>
      <c r="G303" s="8"/>
      <c r="H303" s="8"/>
      <c r="I303" s="8"/>
      <c r="J303" s="8"/>
      <c r="K303" s="8"/>
      <c r="L303" s="7"/>
    </row>
    <row r="304" spans="1:12" ht="34.5" customHeight="1">
      <c r="A304" s="12">
        <v>16</v>
      </c>
      <c r="B304" s="11" t="str">
        <f>HYPERLINK("http://www.lifeprint.com/asl101/pages-signs/16/you-recently-what-do.htm","YOU RECENT what-DO?")</f>
        <v>YOU RECENT what-DO?</v>
      </c>
      <c r="C304" s="10" t="str">
        <f>HYPERLINK("http://www.lifeprint.com/asl101/pages-signs/r/recent.htm","RECENT")</f>
        <v>RECENT</v>
      </c>
      <c r="D304" s="9" t="str">
        <f>HYPERLINK("http://www.lifeprint.com/asl101/pages-signs/d/do-do.htm","what-DO, DO-what")</f>
        <v>what-DO, DO-what</v>
      </c>
      <c r="E304" s="9" t="str">
        <f>HYPERLINK("http://www.lifeprint.com/asl101/pages-layout/indexing.htm","YOU")</f>
        <v>YOU</v>
      </c>
      <c r="F304" s="8"/>
      <c r="G304" s="8"/>
      <c r="H304" s="8"/>
      <c r="I304" s="8"/>
      <c r="J304" s="8"/>
      <c r="K304" s="8"/>
      <c r="L304" s="7"/>
    </row>
    <row r="305" spans="1:12" ht="34.5" customHeight="1">
      <c r="A305" s="12">
        <v>16</v>
      </c>
      <c r="B305" s="11" t="str">
        <f>HYPERLINK("http://www.lifeprint.com/asl101/pages-signs/16/doctor-appointment-you-have.htm","DOCTOR APPOINTMENT, YOU HAVE?")</f>
        <v>DOCTOR APPOINTMENT, YOU HAVE?</v>
      </c>
      <c r="C305" s="10" t="str">
        <f>HYPERLINK("http://www.lifeprint.com/asl101/pages-signs/a/appointment.htm","APPOINTMENT")</f>
        <v>APPOINTMENT</v>
      </c>
      <c r="D305" s="9" t="str">
        <f>HYPERLINK("http://www.lifeprint.com/asl101/pages-signs/d/doctor.htm","DOCTOR")</f>
        <v>DOCTOR</v>
      </c>
      <c r="E305" s="9" t="str">
        <f>HYPERLINK("http://www.lifeprint.com/asl101/pages-signs/h/have.htm","HAVE")</f>
        <v>HAVE</v>
      </c>
      <c r="F305" s="9" t="str">
        <f>HYPERLINK("http://www.lifeprint.com/asl101/pages-layout/indexing.htm","YOU")</f>
        <v>YOU</v>
      </c>
      <c r="G305" s="8"/>
      <c r="H305" s="8"/>
      <c r="I305" s="8"/>
      <c r="J305" s="8"/>
      <c r="K305" s="8"/>
      <c r="L305" s="7"/>
    </row>
    <row r="306" spans="1:12" ht="34.5" customHeight="1">
      <c r="A306" s="12">
        <v>16</v>
      </c>
      <c r="B306" s="11" t="str">
        <f>HYPERLINK("http://www.lifeprint.com/asl101/pages-signs/16/late-class-always-you.htm","LATE CLASS ALWAYS YOU?")</f>
        <v>LATE CLASS ALWAYS YOU?</v>
      </c>
      <c r="C306" s="10" t="str">
        <f>HYPERLINK("http://www.lifeprint.com/asl101/pages-signs/a/always.htm","ALWAYS")</f>
        <v>ALWAYS</v>
      </c>
      <c r="D306" s="10" t="str">
        <f>HYPERLINK("http://www.lifeprint.com/asl101/pages-signs/c/class.htm","CLASS")</f>
        <v>CLASS</v>
      </c>
      <c r="E306" s="10" t="str">
        <f>HYPERLINK("http://www.lifeprint.com/asl101/pages-signs/l/late.htm","LATE")</f>
        <v>LATE</v>
      </c>
      <c r="F306" s="9" t="str">
        <f>HYPERLINK("http://www.lifeprint.com/asl101/pages-layout/indexing.htm","YOU")</f>
        <v>YOU</v>
      </c>
      <c r="G306" s="8"/>
      <c r="H306" s="8"/>
      <c r="I306" s="8"/>
      <c r="J306" s="8"/>
      <c r="K306" s="8"/>
      <c r="L306" s="7"/>
    </row>
    <row r="307" spans="1:12" ht="34.5" customHeight="1">
      <c r="A307" s="12">
        <v>16</v>
      </c>
      <c r="B307" s="11" t="str">
        <f>HYPERLINK("http://www.lifeprint.com/asl101/pages-signs/16/shoes-you-have-how-many.htm","SHOES, YOU HAVE, HOW-MANY?")</f>
        <v>SHOES, YOU HAVE, HOW-MANY?</v>
      </c>
      <c r="C307" s="9" t="str">
        <f>HYPERLINK("http://www.lifeprint.com/asl101/pages-signs/h/have.htm","HAVE")</f>
        <v>HAVE</v>
      </c>
      <c r="D307" s="9" t="str">
        <f>HYPERLINK("http://www.lifeprint.com/asl101/pages-signs/h/how-many.htm","HOW-MANY")</f>
        <v>HOW-MANY</v>
      </c>
      <c r="E307" s="10" t="str">
        <f>HYPERLINK("http://www.lifeprint.com/asl101/pages-signs/s/shoes.htm","SHOES")</f>
        <v>SHOES</v>
      </c>
      <c r="F307" s="9" t="str">
        <f>HYPERLINK("http://www.lifeprint.com/asl101/pages-layout/indexing.htm","YOU")</f>
        <v>YOU</v>
      </c>
      <c r="G307" s="8"/>
      <c r="H307" s="8"/>
      <c r="I307" s="8"/>
      <c r="J307" s="8"/>
      <c r="K307" s="8"/>
      <c r="L307" s="7"/>
    </row>
    <row r="308" spans="1:12" ht="34.5" customHeight="1">
      <c r="A308" s="12">
        <v>16</v>
      </c>
      <c r="B308" s="11" t="str">
        <f>HYPERLINK("http://www.lifeprint.com/asl101/pages-signs/16/last-weekend-what-do.htm","PAST WEEKEND YOU what-DO?")</f>
        <v>PAST WEEKEND YOU what-DO?</v>
      </c>
      <c r="C308" s="9" t="str">
        <f>HYPERLINK("http://www.lifeprint.com/asl101/pages-signs/n/next.htm","PAST, BEFORE")</f>
        <v>PAST, BEFORE</v>
      </c>
      <c r="D308" s="10" t="str">
        <f>HYPERLINK("http://www.lifeprint.com/asl101/pages-signs/w/weekend.htm","WEEKEND")</f>
        <v>WEEKEND</v>
      </c>
      <c r="E308" s="9" t="str">
        <f>HYPERLINK("http://www.lifeprint.com/asl101/pages-signs/d/do-do.htm","what-DO, DO-what")</f>
        <v>what-DO, DO-what</v>
      </c>
      <c r="F308" s="9" t="str">
        <f>HYPERLINK("http://www.lifeprint.com/asl101/pages-layout/indexing.htm","YOU")</f>
        <v>YOU</v>
      </c>
      <c r="G308" s="8"/>
      <c r="H308" s="8"/>
      <c r="I308" s="8"/>
      <c r="J308" s="8"/>
      <c r="K308" s="8"/>
      <c r="L308" s="7"/>
    </row>
    <row r="309" spans="1:12" ht="34.5" customHeight="1">
      <c r="A309" s="12">
        <v>16</v>
      </c>
      <c r="B309" s="11" t="str">
        <f>HYPERLINK("http://www.lifeprint.com/asl101/pages-signs/16/before-class-where-you.htm","BEFORE CLASS, YOU WHERE?")</f>
        <v>BEFORE CLASS, YOU WHERE?</v>
      </c>
      <c r="C309" s="10" t="str">
        <f>HYPERLINK("http://www.lifeprint.com/asl101/pages-signs/b/before.htm","BEFORE, PRIOR-TO")</f>
        <v>BEFORE, PRIOR-TO</v>
      </c>
      <c r="D309" s="10" t="str">
        <f>HYPERLINK("http://www.lifeprint.com/asl101/pages-signs/c/class.htm","CLASS")</f>
        <v>CLASS</v>
      </c>
      <c r="E309" s="9" t="str">
        <f>HYPERLINK("http://www.lifeprint.com/asl101/pages-signs/w/where","WHERE")</f>
        <v>WHERE</v>
      </c>
      <c r="F309" s="9" t="str">
        <f>HYPERLINK("http://www.lifeprint.com/asl101/pages-layout/indexing.htm","YOU")</f>
        <v>YOU</v>
      </c>
      <c r="G309" s="8"/>
      <c r="H309" s="8"/>
      <c r="I309" s="8"/>
      <c r="J309" s="8"/>
      <c r="K309" s="8"/>
      <c r="L309" s="7"/>
    </row>
    <row r="310" spans="1:12" ht="34.5" customHeight="1">
      <c r="A310" s="12">
        <v>16</v>
      </c>
      <c r="B310" s="11" t="str">
        <f>HYPERLINK("http://www.lifeprint.com/asl101/pages-signs/16/your-first-car-what-color.htm","YOUR FIRST CAR, what-COLOR?")</f>
        <v>YOUR FIRST CAR, what-COLOR?</v>
      </c>
      <c r="C310" s="9" t="str">
        <f>HYPERLINK("http://www.lifeprint.com/asl101/pages-signs/c/car.htm","CAR")</f>
        <v>CAR</v>
      </c>
      <c r="D310" s="10" t="str">
        <f>HYPERLINK("http://www.lifeprint.com/asl101/pages-signs/c/color.htm","COLOR")</f>
        <v>COLOR</v>
      </c>
      <c r="E310" s="10" t="str">
        <f>HYPERLINK("http://www.lifeprint.com/asl101/pages-signs/f/first.htm","FIRST")</f>
        <v>FIRST</v>
      </c>
      <c r="F310" s="9" t="str">
        <f>HYPERLINK("http://www.lifeprint.com/asl101/pages-signs/y/your.htm","YOUR, YOURS")</f>
        <v>YOUR, YOURS</v>
      </c>
      <c r="G310" s="8"/>
      <c r="H310" s="8"/>
      <c r="I310" s="8"/>
      <c r="J310" s="8"/>
      <c r="K310" s="8"/>
      <c r="L310" s="7"/>
    </row>
    <row r="311" spans="1:12" ht="34.5" customHeight="1">
      <c r="A311" s="12">
        <v>16</v>
      </c>
      <c r="B311" s="11" t="str">
        <f>HYPERLINK("http://www.lifeprint.com/asl101/pages-signs/16/your-next-class-what.htm","YOUR NEXT CLASS WHAT?")</f>
        <v>YOUR NEXT CLASS WHAT?</v>
      </c>
      <c r="C311" s="10" t="str">
        <f>HYPERLINK("http://www.lifeprint.com/asl101/pages-signs/c/class.htm","CLASS")</f>
        <v>CLASS</v>
      </c>
      <c r="D311" s="10" t="str">
        <f>HYPERLINK("http://www.lifeprint.com/asl101/pages-signs/n/next.htm","NEXT")</f>
        <v>NEXT</v>
      </c>
      <c r="E311" s="9" t="str">
        <f>HYPERLINK("http://www.lifeprint.com/asl101/pages-signs/w/what.htm","WHAT, HUH?")</f>
        <v>WHAT, HUH?</v>
      </c>
      <c r="F311" s="9" t="str">
        <f>HYPERLINK("http://www.lifeprint.com/asl101/pages-signs/y/your.htm","YOUR, YOURS")</f>
        <v>YOUR, YOURS</v>
      </c>
      <c r="G311" s="8"/>
      <c r="H311" s="8"/>
      <c r="I311" s="8"/>
      <c r="J311" s="8"/>
      <c r="K311" s="8"/>
      <c r="L311" s="7"/>
    </row>
    <row r="312" spans="1:12" ht="34.5" customHeight="1">
      <c r="A312" s="12">
        <v>16</v>
      </c>
      <c r="B312" s="11" t="str">
        <f>HYPERLINK("http://www.lifeprint.com/asl101/pages-signs/16/library-you-go-how-often.htm","LIBRARY, YOU GO HOW OFTEN?")</f>
        <v>LIBRARY, YOU GO HOW OFTEN?</v>
      </c>
      <c r="C312" s="10" t="str">
        <f>HYPERLINK("http://www.lifeprint.com/asl101/pages-signs/g/go.htm","GO")</f>
        <v>GO</v>
      </c>
      <c r="D312" s="9" t="str">
        <f>HYPERLINK("http://www.lifeprint.com/asl101/pages-signs/h/how.htm","HOW")</f>
        <v>HOW</v>
      </c>
      <c r="E312" s="13" t="str">
        <f>HYPERLINK("http://www.lifeprint.com/asl101/pages-signs/l/library.htm","LIBRARY, LIBRARIAN")</f>
        <v>LIBRARY, LIBRARIAN</v>
      </c>
      <c r="F312" s="10" t="str">
        <f>HYPERLINK("http://www.lifeprint.com/asl101/pages-signs/o/often.htm","OFTEN")</f>
        <v>OFTEN</v>
      </c>
      <c r="G312" s="9" t="str">
        <f>HYPERLINK("http://www.lifeprint.com/asl101/pages-layout/indexing.htm","YOU")</f>
        <v>YOU</v>
      </c>
      <c r="H312" s="8"/>
      <c r="I312" s="8"/>
      <c r="J312" s="8"/>
      <c r="K312" s="8"/>
      <c r="L312" s="7"/>
    </row>
    <row r="313" spans="1:12" ht="34.5" customHeight="1">
      <c r="A313" s="12">
        <v>16</v>
      </c>
      <c r="B313" s="11" t="str">
        <f>HYPERLINK("http://www.lifeprint.com/asl101/pages-signs/16/past-saturday-you-go-to-bed-what-time.htm","PAST SATURDAY YOU GO-TO-BED, what-TIME?")</f>
        <v>PAST SATURDAY YOU GO-TO-BED, what-TIME?</v>
      </c>
      <c r="C313" s="10" t="str">
        <f>HYPERLINK("http://www.lifeprint.com/asl101/pages-signs/b/bed.htm","GO-TO-BED")</f>
        <v>GO-TO-BED</v>
      </c>
      <c r="D313" s="9" t="str">
        <f>HYPERLINK("http://www.lifeprint.com/asl101/pages-signs/n/next.htm","PAST, BEFORE")</f>
        <v>PAST, BEFORE</v>
      </c>
      <c r="E313" s="10" t="str">
        <f>HYPERLINK("http://www.lifeprint.com/asl101/pages-signs/s/saturday.htm","SATURDAY")</f>
        <v>SATURDAY</v>
      </c>
      <c r="F313" s="10" t="str">
        <f>HYPERLINK("http://www.lifeprint.com/asl101/pages-signs/t/time.htm","TIME, O'CLOCK")</f>
        <v>TIME, O'CLOCK</v>
      </c>
      <c r="G313" s="9" t="str">
        <f>HYPERLINK("http://www.lifeprint.com/asl101/pages-layout/indexing.htm","YOU")</f>
        <v>YOU</v>
      </c>
      <c r="H313" s="8"/>
      <c r="I313" s="8"/>
      <c r="J313" s="8"/>
      <c r="K313" s="8"/>
      <c r="L313" s="7"/>
    </row>
    <row r="314" spans="1:12" ht="34.5" customHeight="1">
      <c r="A314" s="12">
        <v>16</v>
      </c>
      <c r="B314" s="11" t="str">
        <f>HYPERLINK("http://www.lifeprint.com/asl101/pages-signs/16/deaf-center-you-know-where.htm","DEAF CENTER, YOU KNOW WHERE YOU?")</f>
        <v>DEAF CENTER, YOU KNOW WHERE YOU?</v>
      </c>
      <c r="C314" s="10" t="str">
        <f>HYPERLINK("http://www.lifeprint.com/asl101/pages-signs/m/middle.htm","MIDDLE, CENTER")</f>
        <v>MIDDLE, CENTER</v>
      </c>
      <c r="D314" s="9" t="str">
        <f>HYPERLINK("http://www.lifeprint.com/asl101/pages-signs/d/deaf.htm","DEAF")</f>
        <v>DEAF</v>
      </c>
      <c r="E314" s="10" t="str">
        <f>HYPERLINK("http://www.lifeprint.com/asl101/pages-signs/k/know.htm","KNOW")</f>
        <v>KNOW</v>
      </c>
      <c r="F314" s="9" t="str">
        <f>HYPERLINK("http://www.lifeprint.com/asl101/pages-signs/w/where","WHERE")</f>
        <v>WHERE</v>
      </c>
      <c r="G314" s="9" t="str">
        <f>HYPERLINK("http://www.lifeprint.com/asl101/pages-layout/indexing.htm","YOU")</f>
        <v>YOU</v>
      </c>
      <c r="H314" s="8"/>
      <c r="I314" s="8"/>
      <c r="J314" s="8"/>
      <c r="K314" s="8"/>
      <c r="L314" s="7"/>
    </row>
    <row r="315" spans="1:12" ht="34.5" customHeight="1">
      <c r="A315" s="12">
        <v>16</v>
      </c>
      <c r="B315" s="11" t="str">
        <f>HYPERLINK("http://www.lifeprint.com/asl101/pages-signs/16/today-your-last-class-what.htm","TODAY, YOUR LAST CLASS WHAT?")</f>
        <v>TODAY, YOUR LAST CLASS WHAT?</v>
      </c>
      <c r="C315" s="10" t="str">
        <f>HYPERLINK("http://www.lifeprint.com/asl101/pages-signs/c/class.htm","CLASS")</f>
        <v>CLASS</v>
      </c>
      <c r="D315" s="10" t="str">
        <f>HYPERLINK("http://www.lifeprint.com/asl101/pages-signs/l/last.htm","LAST")</f>
        <v>LAST</v>
      </c>
      <c r="E315" s="10" t="str">
        <f>HYPERLINK("http://www.lifeprint.com/asl101/pages-signs/d/day.htm","TODAY")</f>
        <v>TODAY</v>
      </c>
      <c r="F315" s="9" t="str">
        <f>HYPERLINK("http://www.lifeprint.com/asl101/pages-signs/w/what.htm","WHAT, HUH?")</f>
        <v>WHAT, HUH?</v>
      </c>
      <c r="G315" s="9" t="str">
        <f>HYPERLINK("http://www.lifeprint.com/asl101/pages-signs/y/your.htm","YOUR, YOURS")</f>
        <v>YOUR, YOURS</v>
      </c>
      <c r="H315" s="8"/>
      <c r="I315" s="8"/>
      <c r="J315" s="8"/>
      <c r="K315" s="8"/>
      <c r="L315" s="7"/>
    </row>
    <row r="316" spans="1:12" ht="34.5" customHeight="1">
      <c r="A316" s="12">
        <v>16</v>
      </c>
      <c r="B316" s="11" t="str">
        <f>HYPERLINK("http://www.lifeprint.com/asl101/pages-signs/16/your-family-last-child-who.htm","YOUR FAMILY, LAST CHILD WHO?")</f>
        <v>YOUR FAMILY, LAST CHILD WHO?</v>
      </c>
      <c r="C316" s="9" t="str">
        <f>HYPERLINK("http://www.lifeprint.com/asl101/pages-signs/c/child.htm","CHILD")</f>
        <v>CHILD</v>
      </c>
      <c r="D316" s="9" t="str">
        <f>HYPERLINK("http://www.lifeprint.com/asl101/pages-signs/f/family.htm","FAMILY")</f>
        <v>FAMILY</v>
      </c>
      <c r="E316" s="10" t="str">
        <f>HYPERLINK("http://www.lifeprint.com/asl101/pages-signs/l/last.htm","LAST")</f>
        <v>LAST</v>
      </c>
      <c r="F316" s="9" t="str">
        <f>HYPERLINK("http://www.lifeprint.com/asl101/pages-signs/w/who.htm","WHO")</f>
        <v>WHO</v>
      </c>
      <c r="G316" s="9" t="str">
        <f>HYPERLINK("http://www.lifeprint.com/asl101/pages-signs/y/your.htm","YOUR, YOURS")</f>
        <v>YOUR, YOURS</v>
      </c>
      <c r="H316" s="8"/>
      <c r="I316" s="8"/>
      <c r="J316" s="8"/>
      <c r="K316" s="8"/>
      <c r="L316" s="7"/>
    </row>
    <row r="317" spans="1:12" ht="34.5" customHeight="1">
      <c r="A317" s="12">
        <v>16</v>
      </c>
      <c r="B317" s="11" t="str">
        <f>HYPERLINK("http://www.lifeprint.com/asl101/pages-signs/16/your-family-who-cook-most.htm","YOUR FAMILY, COOK MOST WHO?")</f>
        <v>YOUR FAMILY, COOK MOST WHO?</v>
      </c>
      <c r="C317" s="10" t="str">
        <f>HYPERLINK("http://www.lifeprint.com/asl101/pages-signs/c/cook.htm","COOK")</f>
        <v>COOK</v>
      </c>
      <c r="D317" s="9" t="str">
        <f>HYPERLINK("http://www.lifeprint.com/asl101/pages-signs/f/family.htm","FAMILY")</f>
        <v>FAMILY</v>
      </c>
      <c r="E317" s="10" t="str">
        <f>HYPERLINK("http://www.lifeprint.com/asl101/pages-signs/m/most.htm","MOST")</f>
        <v>MOST</v>
      </c>
      <c r="F317" s="9" t="str">
        <f>HYPERLINK("http://www.lifeprint.com/asl101/pages-signs/w/who.htm","WHO")</f>
        <v>WHO</v>
      </c>
      <c r="G317" s="9" t="str">
        <f>HYPERLINK("http://www.lifeprint.com/asl101/pages-signs/y/your.htm","YOUR, YOURS")</f>
        <v>YOUR, YOURS</v>
      </c>
      <c r="H317" s="8"/>
      <c r="I317" s="8"/>
      <c r="J317" s="8"/>
      <c r="K317" s="8"/>
      <c r="L317" s="7"/>
    </row>
    <row r="318" spans="1:12" ht="34.5" customHeight="1">
      <c r="A318" s="12">
        <v>16</v>
      </c>
      <c r="B318" s="11" t="str">
        <f>HYPERLINK("http://www.lifeprint.com/asl101/pages-signs/16/hearing-aid-battery-you-change-not-yet-you.htm","HEARING-AID BATTERY, YOU NOT-YET CHANGE YOU?")</f>
        <v>HEARING-AID BATTERY, YOU NOT-YET CHANGE YOU?</v>
      </c>
      <c r="C318" s="10" t="str">
        <f>HYPERLINK("http://www.lifeprint.com/asl101/pages-signs/b/battery.htm","BATTERY, ELECTRIC")</f>
        <v>BATTERY, ELECTRIC</v>
      </c>
      <c r="D318" s="10" t="str">
        <f>HYPERLINK("http://www.lifeprint.com/asl101/pages-signs/c/change.htm","CHANGE")</f>
        <v>CHANGE</v>
      </c>
      <c r="E318" s="10" t="str">
        <f>HYPERLINK("http://www.lifeprint.com/asl101/pages-signs/h/hearing-aid.htm","HEARING-AID")</f>
        <v>HEARING-AID</v>
      </c>
      <c r="F318" s="10" t="str">
        <f>HYPERLINK("http://www.lifeprint.com/asl101/pages-signs/n/not-yet.htm","NOT-YET")</f>
        <v>NOT-YET</v>
      </c>
      <c r="G318" s="8"/>
      <c r="H318" s="9" t="str">
        <f>HYPERLINK("http://www.lifeprint.com/asl101/pages-layout/indexing.htm","YOU")</f>
        <v>YOU</v>
      </c>
      <c r="I318" s="8"/>
      <c r="J318" s="8"/>
      <c r="K318" s="8"/>
      <c r="L318" s="7"/>
    </row>
    <row r="319" spans="1:12" ht="34.5" customHeight="1">
      <c r="A319" s="12">
        <v>16</v>
      </c>
      <c r="B319" s="11" t="str">
        <f>HYPERLINK("http://www.lifeprint.com/asl101/pages-signs/16/yesterday-school-finish-from-then-on-what-do.htm","YESTERDAY, SCHOOL FINISH FROM-THEN-ON YOU what-DO?")</f>
        <v>YESTERDAY, SCHOOL FINISH FROM-THEN-ON YOU what-DO?</v>
      </c>
      <c r="C319" s="10" t="str">
        <f>HYPERLINK("http://www.lifeprint.com/asl101/pages-signs/f/finish.htm","FINISH")</f>
        <v>FINISH</v>
      </c>
      <c r="D319" s="10" t="str">
        <f>HYPERLINK("http://www.lifeprint.com/asl101/pages-signs/f/from-now-on.htm","FROM NOW ON, FROM THEN ON")</f>
        <v>FROM NOW ON, FROM THEN ON</v>
      </c>
      <c r="E319" s="10" t="str">
        <f>HYPERLINK("http://www.lifeprint.com/asl101/pages-signs/s/school.htm","SCHOOL")</f>
        <v>SCHOOL</v>
      </c>
      <c r="F319" s="9" t="str">
        <f>HYPERLINK("http://www.lifeprint.com/asl101/pages-signs/d/do-do.htm","what-DO, DO-what")</f>
        <v>what-DO, DO-what</v>
      </c>
      <c r="G319" s="10" t="str">
        <f>HYPERLINK("http://www.lifeprint.com/asl101/pages-signs/y/yesterday.htm","YESTERDAY")</f>
        <v>YESTERDAY</v>
      </c>
      <c r="H319" s="9" t="str">
        <f>HYPERLINK("http://www.lifeprint.com/asl101/pages-layout/indexing.htm","YOU")</f>
        <v>YOU</v>
      </c>
      <c r="I319" s="8"/>
      <c r="J319" s="8"/>
      <c r="K319" s="8"/>
      <c r="L319" s="7"/>
    </row>
    <row r="320" spans="1:12" ht="34.5" customHeight="1">
      <c r="A320" s="12">
        <v>16</v>
      </c>
      <c r="B320" s="11" t="str">
        <f>HYPERLINK("http://www.lifeprint.com/asl101/pages-signs/16/suppose-teacher-not-come-wait-half-hour-you.htm","SUPPOSE TEACHER NOT COME, WAIT 1/2 HOUR YOU?")</f>
        <v>SUPPOSE TEACHER NOT COME, WAIT 1/2 HOUR YOU?</v>
      </c>
      <c r="C320" s="10" t="str">
        <f>HYPERLINK("http://www.lifeprint.com/asl101/pages-signs/c/come.htm","COME")</f>
        <v>COME</v>
      </c>
      <c r="D320" s="10" t="str">
        <f>HYPERLINK("http://www.lifeprint.com/asl101/pages-signs/h/hour.htm","HALF-HOUR, ½ HOUR")</f>
        <v>HALF-HOUR, ½ HOUR</v>
      </c>
      <c r="E320" s="9" t="str">
        <f>HYPERLINK("http://www.lifeprint.com/asl101/pages-signs/i/idea.htm","IF, SUPPOSE")</f>
        <v>IF, SUPPOSE</v>
      </c>
      <c r="F320" s="9" t="str">
        <f>HYPERLINK("http://www.lifeprint.com/asl101/pages-signs/n/not.htm","NOT")</f>
        <v>NOT</v>
      </c>
      <c r="G320" s="9" t="str">
        <f>HYPERLINK("http://www.lifeprint.com/asl101/pages-signs/t/teacher.htm","TEACH, TEACHER")</f>
        <v>TEACH, TEACHER</v>
      </c>
      <c r="H320" s="10" t="str">
        <f>HYPERLINK("http://www.lifeprint.com/asl101/pages-signs/w/wait.htm","WAIT")</f>
        <v>WAIT</v>
      </c>
      <c r="I320" s="9" t="str">
        <f>HYPERLINK("http://www.lifeprint.com/asl101/pages-layout/indexing.htm","YOU")</f>
        <v>YOU</v>
      </c>
      <c r="J320" s="8"/>
      <c r="K320" s="8"/>
      <c r="L320" s="7"/>
    </row>
    <row r="321" spans="1:12" ht="34.5" customHeight="1">
      <c r="A321" s="12">
        <v>16</v>
      </c>
      <c r="B321" s="11" t="str">
        <f>HYPERLINK("http://www.lifeprint.com/asl101/pages-signs/16/which-you-like-best-spring-summer-fall.htm","SPRING, SUMMER, FALL, YOU LIKE BEST WHICH?")</f>
        <v>SPRING, SUMMER, FALL, YOU LIKE BEST WHICH?</v>
      </c>
      <c r="C321" s="10" t="str">
        <f>HYPERLINK("http://www.lifeprint.com/asl101/pages-signs/b/best.htm","BEST")</f>
        <v>BEST</v>
      </c>
      <c r="D321" s="10" t="str">
        <f>HYPERLINK("http://www.lifeprint.com/asl101/pages-signs/a/autumn.htm","AUTUMN, FALL")</f>
        <v>AUTUMN, FALL</v>
      </c>
      <c r="E321" s="9" t="str">
        <f>HYPERLINK("http://www.lifeprint.com/asl101/pages-signs/l/like.htm","LIKE (emotion)")</f>
        <v>LIKE (emotion)</v>
      </c>
      <c r="F321" s="13" t="str">
        <f>HYPERLINK("http://www.lifeprint.com/asl101/pages-signs/p/plant.htm","PLANT, SPRING, GARDEN")</f>
        <v>PLANT, SPRING, GARDEN</v>
      </c>
      <c r="G321" s="10" t="str">
        <f>HYPERLINK("http://www.lifeprint.com/asl101/pages-signs/s/summer.htm","SUMMER")</f>
        <v>SUMMER</v>
      </c>
      <c r="H321" s="9" t="str">
        <f>HYPERLINK("http://www.lifeprint.com/asl101/pages-signs/w/which.htm","WHICH")</f>
        <v>WHICH</v>
      </c>
      <c r="I321" s="9" t="str">
        <f>HYPERLINK("http://www.lifeprint.com/asl101/pages-layout/indexing.htm","YOU")</f>
        <v>YOU</v>
      </c>
      <c r="J321" s="8"/>
      <c r="K321" s="8"/>
      <c r="L321" s="7"/>
    </row>
    <row r="322" spans="1:12" ht="34.5" customHeight="1">
      <c r="A322" s="12">
        <v>17</v>
      </c>
      <c r="B322" s="11" t="str">
        <f>HYPERLINK("http://www.lifeprint.com/asl101/pages-signs/17/tommorow-eat-noon-you-want-soup-and-salad.htm","TOMORROW EAT NOON, YOU WANT SOUP AND SALAD?")</f>
        <v>TOMORROW EAT NOON, YOU WANT SOUP AND SALAD?</v>
      </c>
      <c r="C322" s="10" t="str">
        <f>HYPERLINK("http://www.lifeprint.com/asl101/pages-signs/a/and.htm","AND")</f>
        <v>AND</v>
      </c>
      <c r="D322" s="10" t="str">
        <f>HYPERLINK("http://www.lifeprint.com/asl101/pages-signs/e/eat.htm","EAT, FOOD")</f>
        <v>EAT, FOOD</v>
      </c>
      <c r="E322" s="10" t="str">
        <f>HYPERLINK("http://www.lifeprint.com/asl101/pages-signs/n/noon.htm","NOON")</f>
        <v>NOON</v>
      </c>
      <c r="F322" s="10" t="str">
        <f>HYPERLINK("http://www.lifeprint.com/asl101/pages-signs/s/salad.htm","SALAD")</f>
        <v>SALAD</v>
      </c>
      <c r="G322" s="10" t="str">
        <f>HYPERLINK("http://www.lifeprint.com/asl101/pages-signs/s/soup.htm","SOUP")</f>
        <v>SOUP</v>
      </c>
      <c r="H322" s="10" t="str">
        <f>HYPERLINK("http://www.lifeprint.com/asl101/pages-signs/t/tomorrow.htm","TOMORROW")</f>
        <v>TOMORROW</v>
      </c>
      <c r="I322" s="9" t="str">
        <f>HYPERLINK("http://www.lifeprint.com/asl101/pages-signs/w/want.htm","WANT")</f>
        <v>WANT</v>
      </c>
      <c r="J322" s="9" t="str">
        <f>HYPERLINK("http://www.lifeprint.com/asl101/pages-layout/indexing.htm","YOU")</f>
        <v>YOU</v>
      </c>
      <c r="K322" s="8"/>
      <c r="L322" s="7"/>
    </row>
    <row r="323" spans="1:12" ht="34.5" customHeight="1">
      <c r="A323" s="12">
        <v>17</v>
      </c>
      <c r="B323" s="11" t="str">
        <f>HYPERLINK("http://www.lifeprint.com/asl101/pages-signs/17/water-milk-pop-beer-you-prefer-drink-which-you.htm","WATER, MILK, POP, BEER, YOU PREFER DRINK WHICH YOU?")</f>
        <v>WATER, MILK, POP, BEER, YOU PREFER DRINK WHICH YOU?</v>
      </c>
      <c r="C323" s="10" t="str">
        <f>HYPERLINK("http://www.lifeprint.com/asl101/pages-signs/b/beer.htm","BEER")</f>
        <v>BEER</v>
      </c>
      <c r="D323" s="10" t="str">
        <f>HYPERLINK("http://www.lifeprint.com/asl101/pages-signs/d/drink.htm","DRINK")</f>
        <v>DRINK</v>
      </c>
      <c r="E323" s="10" t="str">
        <f>HYPERLINK("http://www.lifeprint.com/asl101/pages-signs/m/milk.htm","MILK")</f>
        <v>MILK</v>
      </c>
      <c r="F323" s="10" t="str">
        <f>HYPERLINK("http://www.lifeprint.com/asl101/pages-signs/p/pop.htm","POP, SODA")</f>
        <v>POP, SODA</v>
      </c>
      <c r="G323" s="9" t="str">
        <f>HYPERLINK("http://www.lifeprint.com/asl101/pages-signs/f/favorite.htm","PREFER, FAVORITE")</f>
        <v>PREFER, FAVORITE</v>
      </c>
      <c r="H323" s="10" t="str">
        <f>HYPERLINK("http://www.lifeprint.com/asl101/pages-signs/w/water.htm","WATER")</f>
        <v>WATER</v>
      </c>
      <c r="I323" s="9" t="str">
        <f>HYPERLINK("http://www.lifeprint.com/asl101/pages-signs/w/which.htm","WHICH")</f>
        <v>WHICH</v>
      </c>
      <c r="J323" s="9" t="str">
        <f>HYPERLINK("http://www.lifeprint.com/asl101/pages-layout/indexing.htm","YOU")</f>
        <v>YOU</v>
      </c>
      <c r="K323" s="8"/>
      <c r="L323" s="7"/>
    </row>
    <row r="324" spans="1:12" ht="34.5" customHeight="1">
      <c r="A324" s="12">
        <v>17</v>
      </c>
      <c r="B324" s="11" t="str">
        <f>HYPERLINK("http://www.lifeprint.com/asl101/pages-signs/17/french-toast-how-make.htm","FRENCH-TOAST, HOW MAKE?")</f>
        <v>FRENCH-TOAST, HOW MAKE?</v>
      </c>
      <c r="C324" s="9" t="str">
        <f>HYPERLINK("http://www.lifeprint.com/asl101/pages-signs/f/frenchtoast.htm","FRENCH-TOAST")</f>
        <v>FRENCH-TOAST</v>
      </c>
      <c r="D324" s="9" t="str">
        <f>HYPERLINK("http://www.lifeprint.com/asl101/pages-signs/h/how.htm","HOW")</f>
        <v>HOW</v>
      </c>
      <c r="E324" s="10" t="str">
        <f>HYPERLINK("http://www.lifeprint.com/asl101/pages-signs/m/make.htm","MAKE")</f>
        <v>MAKE</v>
      </c>
      <c r="F324" s="8"/>
      <c r="G324" s="8"/>
      <c r="H324" s="8"/>
      <c r="I324" s="8"/>
      <c r="J324" s="8"/>
      <c r="K324" s="8"/>
      <c r="L324" s="7"/>
    </row>
    <row r="325" spans="1:12" ht="34.5" customHeight="1">
      <c r="A325" s="12">
        <v>17</v>
      </c>
      <c r="B325" s="11" t="str">
        <f>HYPERLINK("http://www.lifeprint.com/asl101/pages-signs/17/you-like-banana.htm","YOU LIKE BANANA?")</f>
        <v>YOU LIKE BANANA?</v>
      </c>
      <c r="C325" s="10" t="str">
        <f>HYPERLINK("http://www.lifeprint.com/asl101/pages-signs/b/banana.htm","BANANA")</f>
        <v>BANANA</v>
      </c>
      <c r="D325" s="9" t="str">
        <f>HYPERLINK("http://www.lifeprint.com/asl101/pages-signs/l/like.htm","LIKE (emotion)")</f>
        <v>LIKE (emotion)</v>
      </c>
      <c r="E325" s="9" t="str">
        <f>HYPERLINK("http://www.lifeprint.com/asl101/pages-layout/indexing.htm","YOU")</f>
        <v>YOU</v>
      </c>
      <c r="F325" s="8"/>
      <c r="G325" s="8"/>
      <c r="H325" s="8"/>
      <c r="I325" s="8"/>
      <c r="J325" s="8"/>
      <c r="K325" s="8"/>
      <c r="L325" s="7"/>
    </row>
    <row r="326" spans="1:12" ht="34.5" customHeight="1">
      <c r="A326" s="12">
        <v>17</v>
      </c>
      <c r="B326" s="11" t="str">
        <f>HYPERLINK("http://www.lifeprint.com/asl101/pages-signs/17/your-sink-what-color.htm","YOUR S-I-N-K what-COLOR?")</f>
        <v>YOUR S-I-N-K what-COLOR?</v>
      </c>
      <c r="C326" s="10" t="str">
        <f>HYPERLINK("http://www.lifeprint.com/asl101/pages-signs/c/color.htm","COLOR")</f>
        <v>COLOR</v>
      </c>
      <c r="D326" s="10" t="str">
        <f>HYPERLINK("http://www.lifeprint.com/asl101/pages-signs/s/sink.htm","SINK")</f>
        <v>SINK</v>
      </c>
      <c r="E326" s="9" t="str">
        <f>HYPERLINK("http://www.lifeprint.com/asl101/pages-signs/y/your.htm","YOUR, YOURS")</f>
        <v>YOUR, YOURS</v>
      </c>
      <c r="F326" s="8"/>
      <c r="G326" s="8"/>
      <c r="H326" s="8"/>
      <c r="I326" s="8"/>
      <c r="J326" s="8"/>
      <c r="K326" s="8"/>
      <c r="L326" s="7"/>
    </row>
    <row r="327" spans="1:12" ht="34.5" customHeight="1">
      <c r="A327" s="12">
        <v>17</v>
      </c>
      <c r="B327" s="11" t="str">
        <f>HYPERLINK("http://www.lifeprint.com/asl101/pages-signs/17/now-morning-eat-what.htm","NOW-MORNING EAT WHAT?")</f>
        <v>NOW-MORNING EAT WHAT?</v>
      </c>
      <c r="C327" s="10" t="str">
        <f>HYPERLINK("http://www.lifeprint.com/asl101/pages-signs/e/eat.htm","EAT, FOOD")</f>
        <v>EAT, FOOD</v>
      </c>
      <c r="D327" s="10" t="str">
        <f>HYPERLINK("http://www.lifeprint.com/asl101/pages-signs/m/morning.htm","MORNING")</f>
        <v>MORNING</v>
      </c>
      <c r="E327" s="10" t="str">
        <f>HYPERLINK("http://www.lifeprint.com/asl101/pages-signs/n/now.htm","NOW")</f>
        <v>NOW</v>
      </c>
      <c r="F327" s="9" t="str">
        <f>HYPERLINK("http://www.lifeprint.com/asl101/pages-signs/w/what.htm","WHAT, HUH?")</f>
        <v>WHAT, HUH?</v>
      </c>
      <c r="G327" s="8"/>
      <c r="H327" s="8"/>
      <c r="I327" s="8"/>
      <c r="J327" s="8"/>
      <c r="K327" s="8"/>
      <c r="L327" s="7"/>
    </row>
    <row r="328" spans="1:12" ht="34.5" customHeight="1">
      <c r="A328" s="12">
        <v>17</v>
      </c>
      <c r="B328" s="11" t="str">
        <f>HYPERLINK("http://www.lifeprint.com/asl101/pages-signs/17/yesterday-night-you-eat-what.htm","YESTERDAY NIGHT EAT WHAT?")</f>
        <v>YESTERDAY NIGHT EAT WHAT?</v>
      </c>
      <c r="C328" s="10" t="str">
        <f>HYPERLINK("http://www.lifeprint.com/asl101/pages-signs/e/eat.htm","EAT, FOOD")</f>
        <v>EAT, FOOD</v>
      </c>
      <c r="D328" s="10" t="str">
        <f>HYPERLINK("http://www.lifeprint.com/asl101/pages-signs/n/night.htm","NIGHT ")</f>
        <v>NIGHT </v>
      </c>
      <c r="E328" s="9" t="str">
        <f>HYPERLINK("http://www.lifeprint.com/asl101/pages-signs/w/what.htm","WHAT, HUH?")</f>
        <v>WHAT, HUH?</v>
      </c>
      <c r="F328" s="10" t="str">
        <f>HYPERLINK("http://www.lifeprint.com/asl101/pages-signs/y/yesterday.htm","YESTERDAY")</f>
        <v>YESTERDAY</v>
      </c>
      <c r="G328" s="8"/>
      <c r="H328" s="8"/>
      <c r="I328" s="8"/>
      <c r="J328" s="8"/>
      <c r="K328" s="8"/>
      <c r="L328" s="7"/>
    </row>
    <row r="329" spans="1:12" ht="34.5" customHeight="1">
      <c r="A329" s="12">
        <v>17</v>
      </c>
      <c r="B329" s="11" t="str">
        <f>HYPERLINK("http://www.lifeprint.com/asl101/pages-signs/17/cereal-you-like-what-kind.htm","CEREAL, YOU LIKE WHAT-KIND?")</f>
        <v>CEREAL, YOU LIKE WHAT-KIND?</v>
      </c>
      <c r="C329" s="10" t="str">
        <f>HYPERLINK("http://www.lifeprint.com/asl101/pages-signs/c/cereal.htm","CEREAL")</f>
        <v>CEREAL</v>
      </c>
      <c r="D329" s="10" t="str">
        <f>HYPERLINK("http://www.lifeprint.com/asl101/pages-signs/w/what-kind.htm","KIND, TYPE")</f>
        <v>KIND, TYPE</v>
      </c>
      <c r="E329" s="9" t="str">
        <f>HYPERLINK("http://www.lifeprint.com/asl101/pages-signs/l/like.htm","LIKE (emotion)")</f>
        <v>LIKE (emotion)</v>
      </c>
      <c r="F329" s="9" t="str">
        <f>HYPERLINK("http://www.lifeprint.com/asl101/pages-layout/indexing.htm","YOU")</f>
        <v>YOU</v>
      </c>
      <c r="G329" s="8"/>
      <c r="H329" s="8"/>
      <c r="I329" s="8"/>
      <c r="J329" s="8"/>
      <c r="K329" s="8"/>
      <c r="L329" s="7"/>
    </row>
    <row r="330" spans="1:12" ht="34.5" customHeight="1">
      <c r="A330" s="12">
        <v>17</v>
      </c>
      <c r="B330" s="11" t="str">
        <f>HYPERLINK("http://www.lifeprint.com/asl101/pages-signs/17/soup-you-like-what-kind.htm","SOUP, YOU LIKE WHAT-KIND?")</f>
        <v>SOUP, YOU LIKE WHAT-KIND?</v>
      </c>
      <c r="C330" s="10" t="str">
        <f>HYPERLINK("http://www.lifeprint.com/asl101/pages-signs/w/what-kind.htm","KIND, TYPE")</f>
        <v>KIND, TYPE</v>
      </c>
      <c r="D330" s="9" t="str">
        <f>HYPERLINK("http://www.lifeprint.com/asl101/pages-signs/l/like.htm","LIKE (emotion)")</f>
        <v>LIKE (emotion)</v>
      </c>
      <c r="E330" s="10" t="str">
        <f>HYPERLINK("http://www.lifeprint.com/asl101/pages-signs/s/soup.htm","SOUP")</f>
        <v>SOUP</v>
      </c>
      <c r="F330" s="9" t="str">
        <f>HYPERLINK("http://www.lifeprint.com/asl101/pages-layout/indexing.htm","YOU")</f>
        <v>YOU</v>
      </c>
      <c r="G330" s="8"/>
      <c r="H330" s="8"/>
      <c r="I330" s="8"/>
      <c r="J330" s="8"/>
      <c r="K330" s="8"/>
      <c r="L330" s="7"/>
    </row>
    <row r="331" spans="1:12" ht="34.5" customHeight="1">
      <c r="A331" s="12">
        <v>17</v>
      </c>
      <c r="B331" s="11" t="str">
        <f>HYPERLINK("http://www.lifeprint.com/asl101/pages-signs/17/soup-you-like-pepper.htm","SOUP, YOU LIKE PEPPER?")</f>
        <v>SOUP, YOU LIKE PEPPER?</v>
      </c>
      <c r="C331" s="9" t="str">
        <f>HYPERLINK("http://www.lifeprint.com/asl101/pages-signs/l/like.htm","LIKE (emotion)")</f>
        <v>LIKE (emotion)</v>
      </c>
      <c r="D331" s="10" t="str">
        <f>HYPERLINK("http://www.lifeprint.com/asl101/pages-signs/p/pepper.htm","PEPPER")</f>
        <v>PEPPER</v>
      </c>
      <c r="E331" s="10" t="str">
        <f>HYPERLINK("http://www.lifeprint.com/asl101/pages-signs/s/soup.htm","SOUP")</f>
        <v>SOUP</v>
      </c>
      <c r="F331" s="9" t="str">
        <f>HYPERLINK("http://www.lifeprint.com/asl101/pages-layout/indexing.htm","YOU")</f>
        <v>YOU</v>
      </c>
      <c r="G331" s="8"/>
      <c r="H331" s="8"/>
      <c r="I331" s="8"/>
      <c r="J331" s="8"/>
      <c r="K331" s="8"/>
      <c r="L331" s="7"/>
    </row>
    <row r="332" spans="1:12" ht="34.5" customHeight="1">
      <c r="A332" s="12">
        <v>17</v>
      </c>
      <c r="B332" s="11" t="str">
        <f>HYPERLINK("http://www.lifeprint.com/asl101/pages-signs/17/soap-you-use-what-name.htm","SOAP YOU USE, what-NAME?")</f>
        <v>SOAP YOU USE, what-NAME?</v>
      </c>
      <c r="C332" s="10" t="str">
        <f>HYPERLINK("http://www.lifeprint.com/asl101/pages-signs/n/name.htm","NAME")</f>
        <v>NAME</v>
      </c>
      <c r="D332" s="10" t="str">
        <f>HYPERLINK("http://www.lifeprint.com/asl101/pages-signs/s/soap.htm","SOAP")</f>
        <v>SOAP</v>
      </c>
      <c r="E332" s="10" t="str">
        <f>HYPERLINK("http://www.lifeprint.com/asl101/pages-signs/u/use.htm","USE, WEAR")</f>
        <v>USE, WEAR</v>
      </c>
      <c r="F332" s="9" t="str">
        <f>HYPERLINK("http://www.lifeprint.com/asl101/pages-layout/indexing.htm","YOU")</f>
        <v>YOU</v>
      </c>
      <c r="G332" s="8"/>
      <c r="H332" s="8"/>
      <c r="I332" s="8"/>
      <c r="J332" s="8"/>
      <c r="K332" s="8"/>
      <c r="L332" s="7"/>
    </row>
    <row r="333" spans="1:12" ht="34.5" customHeight="1">
      <c r="A333" s="12">
        <v>17</v>
      </c>
      <c r="B333" s="11" t="str">
        <f>HYPERLINK("http://www.lifeprint.com/asl101/pages-signs/17/grapes-you-eat-how-often.htm","GRAPES, YOU EAT HOW OFTEN YOU?")</f>
        <v>GRAPES, YOU EAT HOW OFTEN YOU?</v>
      </c>
      <c r="C333" s="10" t="str">
        <f>HYPERLINK("http://www.lifeprint.com/asl101/pages-signs/e/eat.htm","EAT, FOOD")</f>
        <v>EAT, FOOD</v>
      </c>
      <c r="D333" s="10" t="str">
        <f>HYPERLINK("http://www.lifeprint.com/asl101/pages-signs/g/grapes.htm","GRAPES")</f>
        <v>GRAPES</v>
      </c>
      <c r="E333" s="9" t="str">
        <f>HYPERLINK("http://www.lifeprint.com/asl101/pages-signs/h/how.htm","HOW")</f>
        <v>HOW</v>
      </c>
      <c r="F333" s="10" t="str">
        <f>HYPERLINK("http://www.lifeprint.com/asl101/pages-signs/o/often.htm","OFTEN")</f>
        <v>OFTEN</v>
      </c>
      <c r="G333" s="9" t="str">
        <f>HYPERLINK("http://www.lifeprint.com/asl101/pages-layout/indexing.htm","YOU")</f>
        <v>YOU</v>
      </c>
      <c r="H333" s="8"/>
      <c r="I333" s="8"/>
      <c r="J333" s="8"/>
      <c r="K333" s="8"/>
      <c r="L333" s="7"/>
    </row>
    <row r="334" spans="1:12" ht="34.5" customHeight="1">
      <c r="A334" s="12">
        <v>17</v>
      </c>
      <c r="B334" s="11" t="str">
        <f>HYPERLINK("http://www.lifeprint.com/asl101/pages-signs/17/you-think-salt-bad-for-you.htm","YOU THINK SALT BAD FOR YOU?")</f>
        <v>YOU THINK SALT BAD FOR YOU?</v>
      </c>
      <c r="C334" s="10" t="str">
        <f>HYPERLINK("http://www.lifeprint.com/asl101/pages-signs/b/bad.htm","BAD")</f>
        <v>BAD</v>
      </c>
      <c r="D334" s="9" t="str">
        <f>HYPERLINK("http://www.lifeprint.com/asl101/pages-signs/f/for.htm","FOR")</f>
        <v>FOR</v>
      </c>
      <c r="E334" s="10" t="str">
        <f>HYPERLINK("http://www.lifeprint.com/asl101/pages-signs/s/salt.htm","SALT")</f>
        <v>SALT</v>
      </c>
      <c r="F334" s="9" t="str">
        <f>HYPERLINK("http://www.lifeprint.com/asl101/pages-signs/t/think.htm","THINK")</f>
        <v>THINK</v>
      </c>
      <c r="G334" s="9" t="str">
        <f>HYPERLINK("http://www.lifeprint.com/asl101/pages-layout/indexing.htm","YOU")</f>
        <v>YOU</v>
      </c>
      <c r="H334" s="8"/>
      <c r="I334" s="8"/>
      <c r="J334" s="8"/>
      <c r="K334" s="8"/>
      <c r="L334" s="7"/>
    </row>
    <row r="335" spans="1:12" ht="34.5" customHeight="1">
      <c r="A335" s="12">
        <v>17</v>
      </c>
      <c r="B335" s="11" t="str">
        <f>HYPERLINK("http://www.lifeprint.com/asl101/pages-signs/17/your-hamburger-you-like-pickle.htm","YOUR HAMBURGER, YOU LIKE PICKLE?")</f>
        <v>YOUR HAMBURGER, YOU LIKE PICKLE?</v>
      </c>
      <c r="C335" s="10" t="str">
        <f>HYPERLINK("http://www.lifeprint.com/asl101/pages-signs/h/hamburger.htm","HAMBURGER")</f>
        <v>HAMBURGER</v>
      </c>
      <c r="D335" s="9" t="str">
        <f>HYPERLINK("http://www.lifeprint.com/asl101/pages-signs/l/like.htm","LIKE (emotion)")</f>
        <v>LIKE (emotion)</v>
      </c>
      <c r="E335" s="10" t="str">
        <f>HYPERLINK("http://www.lifeprint.com/asl101/pages-signs/p/pickle.htm","PICKLE")</f>
        <v>PICKLE</v>
      </c>
      <c r="F335" s="9" t="str">
        <f>HYPERLINK("http://www.lifeprint.com/asl101/pages-layout/indexing.htm","YOU")</f>
        <v>YOU</v>
      </c>
      <c r="G335" s="9" t="str">
        <f>HYPERLINK("http://www.lifeprint.com/asl101/pages-signs/y/your.htm","YOUR, YOURS")</f>
        <v>YOUR, YOURS</v>
      </c>
      <c r="H335" s="8"/>
      <c r="I335" s="8"/>
      <c r="J335" s="8"/>
      <c r="K335" s="8"/>
      <c r="L335" s="7"/>
    </row>
    <row r="336" spans="1:12" ht="34.5" customHeight="1">
      <c r="A336" s="12">
        <v>17</v>
      </c>
      <c r="B336" s="11" t="str">
        <f>HYPERLINK("http://www.lifeprint.com/asl101/pages-signs/17/your-french-fries-you-salt-a-lot.htm","YOUR FRENCH-FRIES, YOU SALT A-LOT?")</f>
        <v>YOUR FRENCH-FRIES, YOU SALT A-LOT?</v>
      </c>
      <c r="C336" s="10" t="str">
        <f>HYPERLINK("http://www.lifeprint.com/asl101/pages-signs/a/a-lot.htm","A-LOT, MUCH")</f>
        <v>A-LOT, MUCH</v>
      </c>
      <c r="D336" s="9" t="str">
        <f>HYPERLINK("http://www.lifeprint.com/asl101/pages-signs/f/frenchfries.htm","FRENCH-FRIES")</f>
        <v>FRENCH-FRIES</v>
      </c>
      <c r="E336" s="10" t="str">
        <f>HYPERLINK("http://www.lifeprint.com/asl101/pages-signs/s/salt.htm","SALT")</f>
        <v>SALT</v>
      </c>
      <c r="F336" s="9" t="str">
        <f>HYPERLINK("http://www.lifeprint.com/asl101/pages-layout/indexing.htm","YOU")</f>
        <v>YOU</v>
      </c>
      <c r="G336" s="9" t="str">
        <f>HYPERLINK("http://www.lifeprint.com/asl101/pages-signs/y/your.htm","YOUR, YOURS")</f>
        <v>YOUR, YOURS</v>
      </c>
      <c r="H336" s="8"/>
      <c r="I336" s="8"/>
      <c r="J336" s="8"/>
      <c r="K336" s="8"/>
      <c r="L336" s="7"/>
    </row>
    <row r="337" spans="1:12" ht="34.5" customHeight="1">
      <c r="A337" s="12">
        <v>17</v>
      </c>
      <c r="B337" s="11" t="str">
        <f>HYPERLINK("http://www.lifeprint.com/asl101/pages-signs/17/your-hamburger-you-want-mayo-you.htm","YOUR HAMBURGER WANT M-A-Y-O YOU?")</f>
        <v>YOUR HAMBURGER WANT M-A-Y-O YOU?</v>
      </c>
      <c r="C337" s="10" t="str">
        <f>HYPERLINK("http://www.lifeprint.com/asl101/pages-signs/h/hamburger.htm","HAMBURGER")</f>
        <v>HAMBURGER</v>
      </c>
      <c r="D337" s="10" t="str">
        <f>HYPERLINK("http://www.lifeprint.com/asl101/pages-signs/m/mayonnaise.htm","MAYONNAISE")</f>
        <v>MAYONNAISE</v>
      </c>
      <c r="E337" s="9" t="str">
        <f>HYPERLINK("http://www.lifeprint.com/asl101/pages-signs/w/want.htm","WANT")</f>
        <v>WANT</v>
      </c>
      <c r="F337" s="9" t="str">
        <f>HYPERLINK("http://www.lifeprint.com/asl101/pages-layout/indexing.htm","YOU")</f>
        <v>YOU</v>
      </c>
      <c r="G337" s="9" t="str">
        <f>HYPERLINK("http://www.lifeprint.com/asl101/pages-signs/y/your.htm","YOUR, YOURS")</f>
        <v>YOUR, YOURS</v>
      </c>
      <c r="H337" s="8"/>
      <c r="I337" s="8"/>
      <c r="J337" s="8"/>
      <c r="K337" s="8"/>
      <c r="L337" s="7"/>
    </row>
    <row r="338" spans="1:12" ht="34.5" customHeight="1">
      <c r="A338" s="12">
        <v>17</v>
      </c>
      <c r="B338" s="11" t="str">
        <f>HYPERLINK("http://www.lifeprint.com/asl101/pages-signs/17/your-hotdog-want-mustard-you.htm","YOUR HOTDOG, WANT MUSTARD YOU?")</f>
        <v>YOUR HOTDOG, WANT MUSTARD YOU?</v>
      </c>
      <c r="C338" s="10" t="str">
        <f>HYPERLINK("http://www.lifeprint.com/asl101/pages-signs/h/hotdog.htm","HOTDOG, SAUSAGE")</f>
        <v>HOTDOG, SAUSAGE</v>
      </c>
      <c r="D338" s="10" t="str">
        <f>HYPERLINK("http://www.lifeprint.com/asl101/pages-signs/m/mustard.htm","MUSTARD")</f>
        <v>MUSTARD</v>
      </c>
      <c r="E338" s="9" t="str">
        <f>HYPERLINK("http://www.lifeprint.com/asl101/pages-signs/w/want.htm","WANT")</f>
        <v>WANT</v>
      </c>
      <c r="F338" s="9" t="str">
        <f>HYPERLINK("http://www.lifeprint.com/asl101/pages-layout/indexing.htm","YOU")</f>
        <v>YOU</v>
      </c>
      <c r="G338" s="9" t="str">
        <f>HYPERLINK("http://www.lifeprint.com/asl101/pages-signs/y/your.htm","YOUR, YOURS")</f>
        <v>YOUR, YOURS</v>
      </c>
      <c r="H338" s="8"/>
      <c r="I338" s="8"/>
      <c r="J338" s="8"/>
      <c r="K338" s="8"/>
      <c r="L338" s="7"/>
    </row>
    <row r="339" spans="1:12" ht="34.5" customHeight="1">
      <c r="A339" s="12">
        <v>17</v>
      </c>
      <c r="B339" s="11" t="str">
        <f>HYPERLINK("http://www.lifeprint.com/asl101/pages-signs/17/suppose-eat-egg-you-like-ketchup-you.htm","SUPPOSE EAT EGG, LIKE KETCHUP YOU?")</f>
        <v>SUPPOSE EAT EGG, LIKE KETCHUP YOU?</v>
      </c>
      <c r="C339" s="10" t="str">
        <f>HYPERLINK("http://www.lifeprint.com/asl101/pages-signs/e/eat.htm","EAT, FOOD")</f>
        <v>EAT, FOOD</v>
      </c>
      <c r="D339" s="10" t="str">
        <f>HYPERLINK("http://www.lifeprint.com/asl101/pages-signs/e/egg.htm","EGG")</f>
        <v>EGG</v>
      </c>
      <c r="E339" s="9" t="str">
        <f>HYPERLINK("http://www.lifeprint.com/asl101/pages-signs/i/idea.htm","IF, SUPPOSE")</f>
        <v>IF, SUPPOSE</v>
      </c>
      <c r="F339" s="10" t="str">
        <f>HYPERLINK("http://www.lifeprint.com/asl101/pages-signs/k/ketchup.htm","KETCHUP")</f>
        <v>KETCHUP</v>
      </c>
      <c r="G339" s="9" t="str">
        <f>HYPERLINK("http://www.lifeprint.com/asl101/pages-signs/l/like.htm","LIKE (emotion)")</f>
        <v>LIKE (emotion)</v>
      </c>
      <c r="H339" s="9" t="str">
        <f>HYPERLINK("http://www.lifeprint.com/asl101/pages-layout/indexing.htm","YOU")</f>
        <v>YOU</v>
      </c>
      <c r="I339" s="8"/>
      <c r="J339" s="8"/>
      <c r="K339" s="8"/>
      <c r="L339" s="7"/>
    </row>
    <row r="340" spans="1:12" ht="34.5" customHeight="1">
      <c r="A340" s="12">
        <v>17</v>
      </c>
      <c r="B340" s="11" t="str">
        <f>HYPERLINK("http://www.lifeprint.com/asl101/pages-signs/17/eat-finish-cup-dish-put-sink-you.htm","EAT FINISH, CUP, DISH, PUT S-I-N-K YOU?")</f>
        <v>EAT FINISH, CUP, DISH, PUT S-I-N-K YOU?</v>
      </c>
      <c r="C340" s="10" t="str">
        <f>HYPERLINK("http://www.lifeprint.com/asl101/pages-signs/c/cup.htm","CUP")</f>
        <v>CUP</v>
      </c>
      <c r="D340" s="10" t="str">
        <f>HYPERLINK("http://www.lifeprint.com/asl101/pages-signs/d/dish.htm","DISH, PLATE")</f>
        <v>DISH, PLATE</v>
      </c>
      <c r="E340" s="10" t="str">
        <f>HYPERLINK("http://www.lifeprint.com/asl101/pages-signs/e/eat.htm","EAT, FOOD")</f>
        <v>EAT, FOOD</v>
      </c>
      <c r="F340" s="10" t="str">
        <f>HYPERLINK("http://www.lifeprint.com/asl101/pages-signs/f/finish.htm","FINISH")</f>
        <v>FINISH</v>
      </c>
      <c r="G340" s="10" t="str">
        <f>HYPERLINK("http://www.lifeprint.com/asl101/pages-signs/p/put.htm","PUT")</f>
        <v>PUT</v>
      </c>
      <c r="H340" s="10" t="str">
        <f>HYPERLINK("http://www.lifeprint.com/asl101/pages-signs/s/sink.htm","SINK")</f>
        <v>SINK</v>
      </c>
      <c r="I340" s="9" t="str">
        <f>HYPERLINK("http://www.lifeprint.com/asl101/pages-layout/indexing.htm","YOU")</f>
        <v>YOU</v>
      </c>
      <c r="J340" s="8"/>
      <c r="K340" s="8"/>
      <c r="L340" s="7"/>
    </row>
    <row r="341" spans="1:12" ht="34.5" customHeight="1">
      <c r="A341" s="12">
        <v>17</v>
      </c>
      <c r="B341" s="11" t="str">
        <f>HYPERLINK("http://www.lifeprint.com/asl101/pages-signs/17/tomorrow-eat-morning-you-want-pancake-and-sausage.htm","TOMORROW BREAKFAST YOU WANT PANCAKE AND SAUSAGE?")</f>
        <v>TOMORROW BREAKFAST YOU WANT PANCAKE AND SAUSAGE?</v>
      </c>
      <c r="C341" s="10" t="str">
        <f>HYPERLINK("http://www.lifeprint.com/asl101/pages-signs/a/and.htm","AND")</f>
        <v>AND</v>
      </c>
      <c r="D341" s="10" t="str">
        <f>HYPERLINK("http://www.lifeprint.com/asl101/pages-signs/b/breakfast.htm","BREAKFAST")</f>
        <v>BREAKFAST</v>
      </c>
      <c r="E341" s="10" t="str">
        <f>HYPERLINK("http://www.lifeprint.com/asl101/pages-signs/p/pancake.htm","PANCAKE")</f>
        <v>PANCAKE</v>
      </c>
      <c r="F341" s="10" t="str">
        <f>HYPERLINK("http://www.lifeprint.com/asl101/pages-signs/h/hotdog.htm","HOTDOG, SAUSAGE")</f>
        <v>HOTDOG, SAUSAGE</v>
      </c>
      <c r="G341" s="10" t="str">
        <f>HYPERLINK("http://www.lifeprint.com/asl101/pages-signs/t/tomorrow.htm","TOMORROW")</f>
        <v>TOMORROW</v>
      </c>
      <c r="H341" s="9" t="str">
        <f>HYPERLINK("http://www.lifeprint.com/asl101/pages-signs/w/want.htm","WANT")</f>
        <v>WANT</v>
      </c>
      <c r="I341" s="9" t="str">
        <f>HYPERLINK("http://www.lifeprint.com/asl101/pages-layout/indexing.htm","YOU")</f>
        <v>YOU</v>
      </c>
      <c r="J341" s="8"/>
      <c r="K341" s="8"/>
      <c r="L341" s="7"/>
    </row>
    <row r="342" spans="1:12" ht="34.5" customHeight="1">
      <c r="A342" s="12">
        <v>18</v>
      </c>
      <c r="B342" s="11" t="str">
        <f>HYPERLINK("http://www.lifeprint.com/asl101/pages-signs/18/bike-have-you.htm","BICYCLE, HAVE YOU?")</f>
        <v>BICYCLE, HAVE YOU?</v>
      </c>
      <c r="C342" s="10" t="str">
        <f>HYPERLINK("http://www.lifeprint.com/asl101/pages-signs/b/bicycle.htm","BICYCLE, BIKE")</f>
        <v>BICYCLE, BIKE</v>
      </c>
      <c r="D342" s="9" t="str">
        <f>HYPERLINK("http://www.lifeprint.com/asl101/pages-signs/h/have.htm","HAVE")</f>
        <v>HAVE</v>
      </c>
      <c r="E342" s="9" t="str">
        <f aca="true" t="shared" si="7" ref="E342:E347">HYPERLINK("http://www.lifeprint.com/asl101/pages-layout/indexing.htm","YOU")</f>
        <v>YOU</v>
      </c>
      <c r="F342" s="8"/>
      <c r="G342" s="8"/>
      <c r="H342" s="8"/>
      <c r="I342" s="8"/>
      <c r="J342" s="8"/>
      <c r="K342" s="8"/>
      <c r="L342" s="7"/>
    </row>
    <row r="343" spans="1:12" ht="34.5" customHeight="1">
      <c r="A343" s="12">
        <v>18</v>
      </c>
      <c r="B343" s="11" t="str">
        <f>HYPERLINK("http://www.lifeprint.com/asl101/pages-signs/18/motorcycle-have-you.htm","MOTORCYCLE, HAVE YOU?")</f>
        <v>MOTORCYCLE, HAVE YOU?</v>
      </c>
      <c r="C343" s="9" t="str">
        <f>HYPERLINK("http://www.lifeprint.com/asl101/pages-signs/h/have.htm","HAVE")</f>
        <v>HAVE</v>
      </c>
      <c r="D343" s="10" t="str">
        <f>HYPERLINK("http://www.lifeprint.com/asl101/pages-signs/m/motorcycle.htm","MOTORCYCLE")</f>
        <v>MOTORCYCLE</v>
      </c>
      <c r="E343" s="9" t="str">
        <f t="shared" si="7"/>
        <v>YOU</v>
      </c>
      <c r="F343" s="8"/>
      <c r="G343" s="8"/>
      <c r="H343" s="8"/>
      <c r="I343" s="8"/>
      <c r="J343" s="8"/>
      <c r="K343" s="8"/>
      <c r="L343" s="7"/>
    </row>
    <row r="344" spans="1:12" ht="34.5" customHeight="1">
      <c r="A344" s="12">
        <v>18</v>
      </c>
      <c r="B344" s="11" t="str">
        <f>HYPERLINK("http://www.lifeprint.com/asl101/pages-signs/18/airplane-past-you.htm","AIRPLANE BEFORE YOU?")</f>
        <v>AIRPLANE BEFORE YOU?</v>
      </c>
      <c r="C344" s="10" t="str">
        <f>HYPERLINK("http://www.lifeprint.com/asl101/pages-signs/a/airplane.htm","AIRPLANE")</f>
        <v>AIRPLANE</v>
      </c>
      <c r="D344" s="9" t="str">
        <f>HYPERLINK("http://www.lifeprint.com/asl101/pages-signs/n/next.htm","PAST, BEFORE")</f>
        <v>PAST, BEFORE</v>
      </c>
      <c r="E344" s="9" t="str">
        <f t="shared" si="7"/>
        <v>YOU</v>
      </c>
      <c r="F344" s="8"/>
      <c r="G344" s="8"/>
      <c r="H344" s="8"/>
      <c r="I344" s="8"/>
      <c r="J344" s="8"/>
      <c r="K344" s="8"/>
      <c r="L344" s="7"/>
    </row>
    <row r="345" spans="1:12" ht="34.5" customHeight="1">
      <c r="A345" s="12">
        <v>18</v>
      </c>
      <c r="B345" s="11" t="str">
        <f>HYPERLINK("http://www.lifeprint.com/asl101/pages-signs/18/boat-before-you.htm","BOAT, BEFORE YOU?")</f>
        <v>BOAT, BEFORE YOU?</v>
      </c>
      <c r="C345" s="10" t="str">
        <f>HYPERLINK("http://www.lifeprint.com/asl101/pages-signs/b/boat.htm","BOAT")</f>
        <v>BOAT</v>
      </c>
      <c r="D345" s="9" t="str">
        <f>HYPERLINK("http://www.lifeprint.com/asl101/pages-signs/n/next.htm","PAST, BEFORE")</f>
        <v>PAST, BEFORE</v>
      </c>
      <c r="E345" s="9" t="str">
        <f t="shared" si="7"/>
        <v>YOU</v>
      </c>
      <c r="F345" s="8"/>
      <c r="G345" s="8"/>
      <c r="H345" s="8"/>
      <c r="I345" s="8"/>
      <c r="J345" s="8"/>
      <c r="K345" s="8"/>
      <c r="L345" s="7"/>
    </row>
    <row r="346" spans="1:12" ht="34.5" customHeight="1">
      <c r="A346" s="12">
        <v>18</v>
      </c>
      <c r="B346" s="11" t="str">
        <f>HYPERLINK("http://www.lifeprint.com/asl101/pages-signs/18/you-enjoy-what-do.htm","YOU ENJOY what-DO?")</f>
        <v>YOU ENJOY what-DO?</v>
      </c>
      <c r="C346" s="10" t="str">
        <f>HYPERLINK("http://www.lifeprint.com/asl101/pages-signs/e/enjoy.htm","ENJOY")</f>
        <v>ENJOY</v>
      </c>
      <c r="D346" s="9" t="str">
        <f>HYPERLINK("http://www.lifeprint.com/asl101/pages-signs/d/do-do.htm","what-DO, DO-what")</f>
        <v>what-DO, DO-what</v>
      </c>
      <c r="E346" s="9" t="str">
        <f t="shared" si="7"/>
        <v>YOU</v>
      </c>
      <c r="F346" s="8"/>
      <c r="G346" s="8"/>
      <c r="H346" s="8"/>
      <c r="I346" s="8"/>
      <c r="J346" s="8"/>
      <c r="K346" s="8"/>
      <c r="L346" s="7"/>
    </row>
    <row r="347" spans="1:12" ht="34.5" customHeight="1">
      <c r="A347" s="12">
        <v>18</v>
      </c>
      <c r="B347" s="11" t="str">
        <f>HYPERLINK("http://www.lifeprint.com/asl101/pages-signs/18/you-search-work-you.htm","YOU SEARCH WORK YOU?")</f>
        <v>YOU SEARCH WORK YOU?</v>
      </c>
      <c r="C347" s="10" t="str">
        <f>HYPERLINK("http://www.lifeprint.com/asl101/pages-signs/s/search.htm","SEARCH, LOOK-FOR")</f>
        <v>SEARCH, LOOK-FOR</v>
      </c>
      <c r="D347" s="9" t="str">
        <f>HYPERLINK("http://www.lifeprint.com/asl101/pages-signs/w/work.htm","WORK")</f>
        <v>WORK</v>
      </c>
      <c r="E347" s="9" t="str">
        <f t="shared" si="7"/>
        <v>YOU</v>
      </c>
      <c r="F347" s="8"/>
      <c r="G347" s="8"/>
      <c r="H347" s="8"/>
      <c r="I347" s="8"/>
      <c r="J347" s="8"/>
      <c r="K347" s="8"/>
      <c r="L347" s="7"/>
    </row>
    <row r="348" spans="1:12" ht="34.5" customHeight="1">
      <c r="A348" s="12">
        <v>18</v>
      </c>
      <c r="B348" s="11" t="str">
        <f>HYPERLINK("http://www.lifeprint.com/asl101/pages-signs/18/horse-you-ride-past.htm","HORSE, YOU RIDE-ON BEFORE?")</f>
        <v>HORSE, YOU RIDE-ON BEFORE?</v>
      </c>
      <c r="C348" s="10" t="str">
        <f>HYPERLINK("http://www.lifeprint.com/asl101/pages-signs/h/horse.htm","HORSE")</f>
        <v>HORSE</v>
      </c>
      <c r="D348" s="9" t="str">
        <f>HYPERLINK("http://www.lifeprint.com/asl101/pages-signs/n/next.htm","PAST, BEFORE")</f>
        <v>PAST, BEFORE</v>
      </c>
      <c r="E348" s="10" t="str">
        <f>HYPERLINK("http://www.lifeprint.com/asl101/pages-signs/r/ride.htm","RIDE-ON")</f>
        <v>RIDE-ON</v>
      </c>
      <c r="F348" s="9" t="str">
        <f>HYPERLINK("http://www.lifeprint.com/asl101/pages-layout/indexing.htm","YOU")</f>
        <v>YOU</v>
      </c>
      <c r="G348" s="8"/>
      <c r="H348" s="8"/>
      <c r="I348" s="8"/>
      <c r="J348" s="8"/>
      <c r="K348" s="8"/>
      <c r="L348" s="7"/>
    </row>
    <row r="349" spans="1:12" ht="34.5" customHeight="1">
      <c r="A349" s="12">
        <v>18</v>
      </c>
      <c r="B349" s="11" t="str">
        <f>HYPERLINK("http://www.lifeprint.com/asl101/pages-signs/18/how-you-sign-rocket.htm","HOW YOU SIGN R-O-C-K-E-T?")</f>
        <v>HOW YOU SIGN R-O-C-K-E-T?</v>
      </c>
      <c r="C349" s="9" t="str">
        <f>HYPERLINK("http://www.lifeprint.com/asl101/pages-signs/h/how.htm","HOW")</f>
        <v>HOW</v>
      </c>
      <c r="D349" s="10" t="str">
        <f>HYPERLINK("http://www.lifeprint.com/asl101/pages-signs/r/rocket.htm","ROCKET")</f>
        <v>ROCKET</v>
      </c>
      <c r="E349" s="9" t="str">
        <f>HYPERLINK("http://www.lifeprint.com/asl101/pages-signs/s/sign.htm","SIGN")</f>
        <v>SIGN</v>
      </c>
      <c r="F349" s="9" t="str">
        <f>HYPERLINK("http://www.lifeprint.com/asl101/pages-layout/indexing.htm","YOU")</f>
        <v>YOU</v>
      </c>
      <c r="G349" s="8"/>
      <c r="H349" s="8"/>
      <c r="I349" s="8"/>
      <c r="J349" s="8"/>
      <c r="K349" s="8"/>
      <c r="L349" s="7"/>
    </row>
    <row r="350" spans="1:12" ht="34.5" customHeight="1">
      <c r="A350" s="12">
        <v>18</v>
      </c>
      <c r="B350" s="11" t="str">
        <f>HYPERLINK("http://www.lifeprint.com/asl101/pages-signs/18/train-travel-you-like.htm","TRAIN TRAVEL, YOU LIKE?")</f>
        <v>TRAIN TRAVEL, YOU LIKE?</v>
      </c>
      <c r="C350" s="9" t="str">
        <f>HYPERLINK("http://www.lifeprint.com/asl101/pages-signs/l/like.htm","LIKE (emotion)")</f>
        <v>LIKE (emotion)</v>
      </c>
      <c r="D350" s="10" t="str">
        <f>HYPERLINK("http://www.lifeprint.com/asl101/pages-signs/t/train.htm","TRAIN")</f>
        <v>TRAIN</v>
      </c>
      <c r="E350" s="10" t="str">
        <f>HYPERLINK("http://www.lifeprint.com/asl101/pages-signs/t/travel.htm","TRAVEL, TRIP")</f>
        <v>TRAVEL, TRIP</v>
      </c>
      <c r="F350" s="9" t="str">
        <f>HYPERLINK("http://www.lifeprint.com/asl101/pages-layout/indexing.htm","YOU")</f>
        <v>YOU</v>
      </c>
      <c r="G350" s="8"/>
      <c r="H350" s="8"/>
      <c r="I350" s="8"/>
      <c r="J350" s="8"/>
      <c r="K350" s="8"/>
      <c r="L350" s="7"/>
    </row>
    <row r="351" spans="1:12" ht="34.5" customHeight="1">
      <c r="A351" s="12">
        <v>18</v>
      </c>
      <c r="B351" s="11" t="str">
        <f>HYPERLINK("http://www.lifeprint.com/asl101/pages-signs/18/you-practice-sign-why.htm","YOU PRACTICE SIGN, WHY?")</f>
        <v>YOU PRACTICE SIGN, WHY?</v>
      </c>
      <c r="C351" s="10" t="str">
        <f>HYPERLINK("http://www.lifeprint.com/asl101/pages-signs/p/practice.htm","PRACTICE, TRAINING")</f>
        <v>PRACTICE, TRAINING</v>
      </c>
      <c r="D351" s="9" t="str">
        <f>HYPERLINK("http://www.lifeprint.com/asl101/pages-signs/s/sign.htm","SIGN")</f>
        <v>SIGN</v>
      </c>
      <c r="E351" s="9" t="str">
        <f>HYPERLINK("http://www.lifeprint.com/asl101/pages-signs/w/why.htm","WHY")</f>
        <v>WHY</v>
      </c>
      <c r="F351" s="9" t="str">
        <f>HYPERLINK("http://www.lifeprint.com/asl101/pages-layout/indexing.htm","YOU")</f>
        <v>YOU</v>
      </c>
      <c r="G351" s="8"/>
      <c r="H351" s="8"/>
      <c r="I351" s="8"/>
      <c r="J351" s="8"/>
      <c r="K351" s="8"/>
      <c r="L351" s="7"/>
    </row>
    <row r="352" spans="1:12" ht="34.5" customHeight="1">
      <c r="A352" s="12">
        <v>18</v>
      </c>
      <c r="B352" s="11" t="str">
        <f>HYPERLINK("http://www.lifeprint.com/asl101/pages-signs/18/last-year-ticket-how-many-you.htm","last-YEAR TICKET HOW-MANY YOU?")</f>
        <v>last-YEAR TICKET HOW-MANY YOU?</v>
      </c>
      <c r="C352" s="9" t="str">
        <f>HYPERLINK("http://www.lifeprint.com/asl101/pages-signs/h/how-many.htm","HOW-MANY")</f>
        <v>HOW-MANY</v>
      </c>
      <c r="D352" s="10" t="str">
        <f>HYPERLINK("http://www.lifeprint.com/asl101/pages-signs/t/ticket.htm","TICKET, GIVE-TICKET")</f>
        <v>TICKET, GIVE-TICKET</v>
      </c>
      <c r="E352" s="13" t="str">
        <f>HYPERLINK("http://www.lifeprint.com/asl101/pages-signs/y/year.htm","YEAR, LAST-YEAR")</f>
        <v>YEAR, LAST-YEAR</v>
      </c>
      <c r="F352" s="9" t="str">
        <f>HYPERLINK("http://www.lifeprint.com/asl101/pages-layout/indexing.htm","YOU")</f>
        <v>YOU</v>
      </c>
      <c r="G352" s="8"/>
      <c r="H352" s="8"/>
      <c r="I352" s="8"/>
      <c r="J352" s="8"/>
      <c r="K352" s="8"/>
      <c r="L352" s="7"/>
    </row>
    <row r="353" spans="1:12" ht="34.5" customHeight="1">
      <c r="A353" s="12">
        <v>18</v>
      </c>
      <c r="B353" s="11" t="str">
        <f>HYPERLINK("http://www.lifeprint.com/asl101/pages-signs/18/your-city-have-subway.htm","YOUR CITY HAVE SUBWAY?")</f>
        <v>YOUR CITY HAVE SUBWAY?</v>
      </c>
      <c r="C353" s="13" t="str">
        <f>HYPERLINK("http://www.lifeprint.com/asl101/pages-signs/c/city.htm","CITY, TOWN")</f>
        <v>CITY, TOWN</v>
      </c>
      <c r="D353" s="9" t="str">
        <f>HYPERLINK("http://www.lifeprint.com/asl101/pages-signs/h/have.htm","HAVE")</f>
        <v>HAVE</v>
      </c>
      <c r="E353" s="10" t="str">
        <f>HYPERLINK("http://www.lifeprint.com/asl101/pages-signs/s/subway.htm","SUBWAY")</f>
        <v>SUBWAY</v>
      </c>
      <c r="F353" s="9" t="str">
        <f>HYPERLINK("http://www.lifeprint.com/asl101/pages-signs/y/your.htm","YOUR, YOURS")</f>
        <v>YOUR, YOURS</v>
      </c>
      <c r="G353" s="8"/>
      <c r="H353" s="8"/>
      <c r="I353" s="8"/>
      <c r="J353" s="8"/>
      <c r="K353" s="8"/>
      <c r="L353" s="7"/>
    </row>
    <row r="354" spans="1:12" ht="34.5" customHeight="1">
      <c r="A354" s="12">
        <v>18</v>
      </c>
      <c r="B354" s="11" t="str">
        <f>HYPERLINK("http://www.lifeprint.com/asl101/pages-signs/18/car-crash-how-many-times-you.htm","CAR CL3:-crash HOW-MANY TIME YOU?")</f>
        <v>CAR CL3:-crash HOW-MANY TIME YOU?</v>
      </c>
      <c r="C354" s="9" t="str">
        <f>HYPERLINK("http://www.lifeprint.com/asl101/pages-signs/c/car.htm","CAR")</f>
        <v>CAR</v>
      </c>
      <c r="D354" s="10" t="str">
        <f>HYPERLINK("http://www.lifeprint.com/asl101/pages-signs/c/crash.htm","ACCIDENT, CRASH")</f>
        <v>ACCIDENT, CRASH</v>
      </c>
      <c r="E354" s="9" t="str">
        <f>HYPERLINK("http://www.lifeprint.com/asl101/pages-signs/h/how-many.htm","HOW-MANY")</f>
        <v>HOW-MANY</v>
      </c>
      <c r="F354" s="10" t="str">
        <f>HYPERLINK("http://www.lifeprint.com/asl101/pages-signs/t/time.htm","TIME, O'CLOCK")</f>
        <v>TIME, O'CLOCK</v>
      </c>
      <c r="G354" s="9" t="str">
        <f>HYPERLINK("http://www.lifeprint.com/asl101/pages-layout/indexing.htm","YOU")</f>
        <v>YOU</v>
      </c>
      <c r="H354" s="8"/>
      <c r="I354" s="8"/>
      <c r="J354" s="8"/>
      <c r="K354" s="8"/>
      <c r="L354" s="7"/>
    </row>
    <row r="355" spans="1:12" ht="34.5" customHeight="1">
      <c r="A355" s="12">
        <v>18</v>
      </c>
      <c r="B355" s="11" t="str">
        <f>HYPERLINK("http://www.lifeprint.com/asl101/pages-signs/18/you-leave-this-class-what-time.htm","YOU LEAVE-[go-away] THIS CLASS, what-TIME?")</f>
        <v>YOU LEAVE-[go-away] THIS CLASS, what-TIME?</v>
      </c>
      <c r="C355" s="10" t="str">
        <f>HYPERLINK("http://www.lifeprint.com/asl101/pages-signs/c/class.htm","CLASS")</f>
        <v>CLASS</v>
      </c>
      <c r="D355" s="13" t="str">
        <f>HYPERLINK("http://www.lifeprint.com/asl101/pages-signs/l/leave.htm","LEAVE, DEPART")</f>
        <v>LEAVE, DEPART</v>
      </c>
      <c r="E355" s="9" t="str">
        <f>HYPERLINK("http://www.lifeprint.com/asl101/pages-signs/t/this.htm","THIS")</f>
        <v>THIS</v>
      </c>
      <c r="F355" s="13" t="str">
        <f>HYPERLINK("http://www.lifeprint.com/asl101/pages-signs/w/worse.htm","TIMES, MULTIPLY, WORSE")</f>
        <v>TIMES, MULTIPLY, WORSE</v>
      </c>
      <c r="G355" s="9" t="str">
        <f>HYPERLINK("http://www.lifeprint.com/asl101/pages-layout/indexing.htm","YOU")</f>
        <v>YOU</v>
      </c>
      <c r="H355" s="8"/>
      <c r="I355" s="8"/>
      <c r="J355" s="8"/>
      <c r="K355" s="8"/>
      <c r="L355" s="7"/>
    </row>
    <row r="356" spans="1:12" ht="34.5" customHeight="1">
      <c r="A356" s="12">
        <v>18</v>
      </c>
      <c r="B356" s="11" t="str">
        <f>HYPERLINK("http://www.lifeprint.com/asl101/pages-signs/18/you-prefer-car-or-truck.htm","YOU PREFER CAR [bodyshift] TRUCK?")</f>
        <v>YOU PREFER CAR [bodyshift] TRUCK?</v>
      </c>
      <c r="C356" s="9" t="str">
        <f>HYPERLINK("http://www.lifeprint.com/asl101/pages-signs/o/or.htm","Bodyshift, OR")</f>
        <v>Bodyshift, OR</v>
      </c>
      <c r="D356" s="9" t="str">
        <f>HYPERLINK("http://www.lifeprint.com/asl101/pages-signs/c/car.htm","CAR")</f>
        <v>CAR</v>
      </c>
      <c r="E356" s="9" t="str">
        <f>HYPERLINK("http://www.lifeprint.com/asl101/pages-signs/f/favorite.htm","PREFER, FAVORITE")</f>
        <v>PREFER, FAVORITE</v>
      </c>
      <c r="F356" s="13" t="str">
        <f>HYPERLINK("http://www.lifeprint.com/asl101/pages-signs/t/truck.htm","TRUCK")</f>
        <v>TRUCK</v>
      </c>
      <c r="G356" s="9" t="str">
        <f>HYPERLINK("http://www.lifeprint.com/asl101/pages-layout/indexing.htm","YOU")</f>
        <v>YOU</v>
      </c>
      <c r="H356" s="8"/>
      <c r="I356" s="8"/>
      <c r="J356" s="8"/>
      <c r="K356" s="8"/>
      <c r="L356" s="7"/>
    </row>
    <row r="357" spans="1:12" ht="34.5" customHeight="1">
      <c r="A357" s="12">
        <v>18</v>
      </c>
      <c r="B357" s="11" t="str">
        <f>HYPERLINK("http://www.lifeprint.com/asl101/pages-signs/18/your-keys-you-lose-before.htm"," YOUR KEYS, YOU LOSE BEFORE?")</f>
        <v> YOUR KEYS, YOU LOSE BEFORE?</v>
      </c>
      <c r="C357" s="10" t="str">
        <f>HYPERLINK("http://www.lifeprint.com/asl101/pages-signs/k/key.htm","KEYS")</f>
        <v>KEYS</v>
      </c>
      <c r="D357" s="10" t="str">
        <f>HYPERLINK("http://www.lifeprint.com/asl101/pages-signs/l/lose.htm","LOST, LOSE")</f>
        <v>LOST, LOSE</v>
      </c>
      <c r="E357" s="9" t="str">
        <f>HYPERLINK("http://www.lifeprint.com/asl101/pages-signs/n/next.htm","PAST, BEFORE")</f>
        <v>PAST, BEFORE</v>
      </c>
      <c r="F357" s="9" t="str">
        <f>HYPERLINK("http://www.lifeprint.com/asl101/pages-layout/indexing.htm","YOU")</f>
        <v>YOU</v>
      </c>
      <c r="G357" s="9" t="str">
        <f>HYPERLINK("http://www.lifeprint.com/asl101/pages-signs/y/your.htm","YOUR, YOURS")</f>
        <v>YOUR, YOURS</v>
      </c>
      <c r="H357" s="8"/>
      <c r="I357" s="8"/>
      <c r="J357" s="8"/>
      <c r="K357" s="8"/>
      <c r="L357" s="7"/>
    </row>
    <row r="358" spans="1:12" ht="34.5" customHeight="1">
      <c r="A358" s="12">
        <v>18</v>
      </c>
      <c r="B358" s="11" t="str">
        <f>HYPERLINK("http://www.lifeprint.com/asl101/pages-signs/18/wish-have-your-own-helicopter-you.htm","WISH HAVE YOURSELF HELICOPTER YOU?")</f>
        <v>WISH HAVE YOURSELF HELICOPTER YOU?</v>
      </c>
      <c r="C358" s="9" t="str">
        <f>HYPERLINK("http://www.lifeprint.com/asl101/pages-signs/h/have.htm","HAVE")</f>
        <v>HAVE</v>
      </c>
      <c r="D358" s="10" t="str">
        <f>HYPERLINK("http://www.lifeprint.com/asl101/pages-signs/h/helicopter.htm","HELICOPTER")</f>
        <v>HELICOPTER</v>
      </c>
      <c r="E358" s="10" t="str">
        <f>HYPERLINK("http://www.lifeprint.com/asl101/pages-signs/h/hungry.htm","HUNGRY, WISH")</f>
        <v>HUNGRY, WISH</v>
      </c>
      <c r="F358" s="9" t="str">
        <f>HYPERLINK("http://www.lifeprint.com/asl101/pages-layout/indexing.htm","YOU")</f>
        <v>YOU</v>
      </c>
      <c r="G358" s="9" t="str">
        <f>HYPERLINK("http://www.lifeprint.com/asl101/pages-signs/s/self.htm","YOURSELF, SELF")</f>
        <v>YOURSELF, SELF</v>
      </c>
      <c r="H358" s="8"/>
      <c r="I358" s="8"/>
      <c r="J358" s="8"/>
      <c r="K358" s="8"/>
      <c r="L358" s="7"/>
    </row>
    <row r="359" spans="1:12" ht="34.5" customHeight="1">
      <c r="A359" s="12">
        <v>18</v>
      </c>
      <c r="B359" s="11" t="str">
        <f>HYPERLINK("http://www.lifeprint.com/asl101/pages-signs/18/you-want-build-your-own-house.htm","YOU WANT BUILD YOURSELF HOUSE?")</f>
        <v>YOU WANT BUILD YOURSELF HOUSE?</v>
      </c>
      <c r="C359" s="9" t="str">
        <f>HYPERLINK("http://www.lifeprint.com/asl101/pages-signs/b/build.htm","BUILD, BUILDING")</f>
        <v>BUILD, BUILDING</v>
      </c>
      <c r="D359" s="10" t="str">
        <f>HYPERLINK("http://www.lifeprint.com/asl101/pages-signs/h/house.htm","HOUSE")</f>
        <v>HOUSE</v>
      </c>
      <c r="E359" s="9" t="str">
        <f>HYPERLINK("http://www.lifeprint.com/asl101/pages-signs/w/want.htm","WANT")</f>
        <v>WANT</v>
      </c>
      <c r="F359" s="9" t="str">
        <f>HYPERLINK("http://www.lifeprint.com/asl101/pages-layout/indexing.htm","YOU")</f>
        <v>YOU</v>
      </c>
      <c r="G359" s="9" t="str">
        <f>HYPERLINK("http://www.lifeprint.com/asl101/pages-signs/s/self.htm","YOURSELF, SELF")</f>
        <v>YOURSELF, SELF</v>
      </c>
      <c r="H359" s="8"/>
      <c r="I359" s="8"/>
      <c r="J359" s="8"/>
      <c r="K359" s="8"/>
      <c r="L359" s="7"/>
    </row>
    <row r="360" spans="1:12" ht="34.5" customHeight="1">
      <c r="A360" s="12">
        <v>18</v>
      </c>
      <c r="B360" s="11" t="str">
        <f>HYPERLINK("http://www.lifeprint.com/asl101/pages-signs/18/you-think-find-new-address-easy.htm","YOU THINK FIND NEW ADDRESS EASY?")</f>
        <v>YOU THINK FIND NEW ADDRESS EASY?</v>
      </c>
      <c r="C360" s="10" t="str">
        <f>HYPERLINK("http://www.lifeprint.com/asl101/pages-signs/e/easy.htm","EASY")</f>
        <v>EASY</v>
      </c>
      <c r="D360" s="10" t="str">
        <f>HYPERLINK("http://www.lifeprint.com/asl101/pages-signs/f/find.htm","FIND, PICK-UP")</f>
        <v>FIND, PICK-UP</v>
      </c>
      <c r="E360" s="9" t="str">
        <f>HYPERLINK("http://www.lifeprint.com/asl101/pages-signs/l/live.htm","LIVE, ADDRESS")</f>
        <v>LIVE, ADDRESS</v>
      </c>
      <c r="F360" s="10" t="str">
        <f>HYPERLINK("http://www.lifeprint.com/asl101/pages-signs/n/new.htm","NEW")</f>
        <v>NEW</v>
      </c>
      <c r="G360" s="9" t="str">
        <f>HYPERLINK("http://www.lifeprint.com/asl101/pages-signs/t/think.htm","THINK")</f>
        <v>THINK</v>
      </c>
      <c r="H360" s="14" t="str">
        <f>HYPERLINK("http://www.lifeprint.com/asl101/pages-layout/indexing.htm","YOU")</f>
        <v>YOU</v>
      </c>
      <c r="I360" s="15"/>
      <c r="J360" s="8"/>
      <c r="K360" s="8"/>
      <c r="L360" s="7"/>
    </row>
    <row r="361" spans="1:12" ht="34.5" customHeight="1">
      <c r="A361" s="12">
        <v>18</v>
      </c>
      <c r="B361" s="11" t="str">
        <f>HYPERLINK("http://www.lifeprint.com/asl101/pages-signs/18/your-asl-book-lose-before-you.htm","YOUR ASL BOOK, YOU LOSE BEFORE YOU?")</f>
        <v>YOUR ASL BOOK, YOU LOSE BEFORE YOU?</v>
      </c>
      <c r="C361" s="16" t="s">
        <v>0</v>
      </c>
      <c r="D361" s="9" t="str">
        <f>HYPERLINK("http://www.lifeprint.com/asl101/pages-signs/b/book.htm","BOOK")</f>
        <v>BOOK</v>
      </c>
      <c r="E361" s="10" t="str">
        <f>HYPERLINK("http://www.lifeprint.com/asl101/pages-signs/l/lose.htm","LOST, LOSE")</f>
        <v>LOST, LOSE</v>
      </c>
      <c r="F361" s="9" t="str">
        <f>HYPERLINK("http://www.lifeprint.com/asl101/pages-signs/n/next.htm","PAST, BEFORE")</f>
        <v>PAST, BEFORE</v>
      </c>
      <c r="G361" s="9" t="str">
        <f>HYPERLINK("http://www.lifeprint.com/asl101/pages-layout/indexing.htm","YOU")</f>
        <v>YOU</v>
      </c>
      <c r="H361" s="9" t="str">
        <f>HYPERLINK("http://www.lifeprint.com/asl101/pages-signs/y/your.htm","YOUR, YOURS")</f>
        <v>YOUR, YOURS</v>
      </c>
      <c r="I361" s="8"/>
      <c r="J361" s="8"/>
      <c r="K361" s="8"/>
      <c r="L361" s="7"/>
    </row>
    <row r="362" spans="1:12" ht="34.5" customHeight="1">
      <c r="A362" s="12">
        <v>19</v>
      </c>
      <c r="B362" s="11" t="str">
        <f>HYPERLINK("http://www.lifeprint.com/asl101/pages-signs/19/embarrass-easy-you.htm","EMBARRASS EASY YOU?")</f>
        <v>EMBARRASS EASY YOU?</v>
      </c>
      <c r="C362" s="10" t="str">
        <f>HYPERLINK("http://www.lifeprint.com/asl101/pages-signs/e/easy.htm","EASY")</f>
        <v>EASY</v>
      </c>
      <c r="D362" s="10" t="str">
        <f>HYPERLINK("http://www.lifeprint.com/asl101/pages-signs/e/embarrassed.htm","EMBARRASSED")</f>
        <v>EMBARRASSED</v>
      </c>
      <c r="E362" s="9" t="str">
        <f>HYPERLINK("http://www.lifeprint.com/asl101/pages-layout/indexing.htm","YOU")</f>
        <v>YOU</v>
      </c>
      <c r="F362" s="8"/>
      <c r="G362" s="8"/>
      <c r="H362" s="8"/>
      <c r="I362" s="8"/>
      <c r="J362" s="8"/>
      <c r="K362" s="8"/>
      <c r="L362" s="7"/>
    </row>
    <row r="363" spans="1:12" ht="34.5" customHeight="1">
      <c r="A363" s="12">
        <v>19</v>
      </c>
      <c r="B363" s="11" t="str">
        <f>HYPERLINK("http://www.lifeprint.com/asl101/pages-signs/19/you-mad-what-for.htm","YOU MAD, what-FOR?")</f>
        <v>YOU MAD, what-FOR?</v>
      </c>
      <c r="C363" s="10" t="str">
        <f>HYPERLINK("http://www.lifeprint.com/asl101/pages-signs/f/for.htm","FOR-FOR, WHAT-FOR")</f>
        <v>FOR-FOR, WHAT-FOR</v>
      </c>
      <c r="D363" s="13" t="str">
        <f>HYPERLINK("http://www.lifeprint.com/asl101/pages-signs/m/mad.htm","MAD")</f>
        <v>MAD</v>
      </c>
      <c r="E363" s="9" t="str">
        <f>HYPERLINK("http://www.lifeprint.com/asl101/pages-layout/indexing.htm","YOU")</f>
        <v>YOU</v>
      </c>
      <c r="F363" s="8"/>
      <c r="G363" s="8"/>
      <c r="H363" s="8"/>
      <c r="I363" s="8"/>
      <c r="J363" s="8"/>
      <c r="K363" s="8"/>
      <c r="L363" s="7"/>
    </row>
    <row r="364" spans="1:12" ht="34.5" customHeight="1">
      <c r="A364" s="12">
        <v>19</v>
      </c>
      <c r="B364" s="11" t="str">
        <f>HYPERLINK("http://www.lifeprint.com/asl101/pages-signs/19/you-afraid-of-what.htm","YOU AFRAID WHAT?")</f>
        <v>YOU AFRAID WHAT?</v>
      </c>
      <c r="C364" s="10" t="str">
        <f>HYPERLINK("http://www.lifeprint.com/asl101/pages-signs/a/afraid.htm","AFRAID, SCARED")</f>
        <v>AFRAID, SCARED</v>
      </c>
      <c r="D364" s="9" t="str">
        <f>HYPERLINK("http://www.lifeprint.com/asl101/pages-signs/w/what.htm","WHAT, HUH?")</f>
        <v>WHAT, HUH?</v>
      </c>
      <c r="E364" s="9" t="str">
        <f>HYPERLINK("http://www.lifeprint.com/asl101/pages-layout/indexing.htm","YOU")</f>
        <v>YOU</v>
      </c>
      <c r="F364" s="8"/>
      <c r="G364" s="8"/>
      <c r="H364" s="8"/>
      <c r="I364" s="8"/>
      <c r="J364" s="8"/>
      <c r="K364" s="8"/>
      <c r="L364" s="7"/>
    </row>
    <row r="365" spans="1:12" ht="34.5" customHeight="1">
      <c r="A365" s="12">
        <v>19</v>
      </c>
      <c r="B365" s="11" t="str">
        <f>HYPERLINK("http://www.lifeprint.com/asl101/pages-signs/19/you-enjoy-what-do.htm","YOU ENJOY DO-what?")</f>
        <v>YOU ENJOY DO-what?</v>
      </c>
      <c r="C365" s="10" t="str">
        <f>HYPERLINK("http://www.lifeprint.com/asl101/pages-signs/e/enjoy.htm","ENJOY")</f>
        <v>ENJOY</v>
      </c>
      <c r="D365" s="9" t="str">
        <f>HYPERLINK("http://www.lifeprint.com/asl101/pages-signs/d/do-do.htm","what-DO, DO-what")</f>
        <v>what-DO, DO-what</v>
      </c>
      <c r="E365" s="9" t="str">
        <f>HYPERLINK("http://www.lifeprint.com/asl101/pages-layout/indexing.htm","YOU")</f>
        <v>YOU</v>
      </c>
      <c r="F365" s="8"/>
      <c r="G365" s="8"/>
      <c r="H365" s="8"/>
      <c r="I365" s="8"/>
      <c r="J365" s="8"/>
      <c r="K365" s="8"/>
      <c r="L365" s="7"/>
    </row>
    <row r="366" spans="1:12" ht="34.5" customHeight="1">
      <c r="A366" s="12">
        <v>19</v>
      </c>
      <c r="B366" s="11" t="str">
        <f>HYPERLINK("http://www.lifeprint.com/asl101/pages-signs/19/you-like-chat-phone.htm","YOU LIKE CHAT PHONE?")</f>
        <v>YOU LIKE CHAT PHONE?</v>
      </c>
      <c r="C366" s="13" t="str">
        <f>HYPERLINK("http://www.lifeprint.com/asl101/pages-signs/c/chat.htm","CHAT, CHAT-WITH")</f>
        <v>CHAT, CHAT-WITH</v>
      </c>
      <c r="D366" s="9" t="str">
        <f>HYPERLINK("http://www.lifeprint.com/asl101/pages-signs/l/like.htm","LIKE (emotion)")</f>
        <v>LIKE (emotion)</v>
      </c>
      <c r="E366" s="10" t="str">
        <f>HYPERLINK("http://www.lifeprint.com/asl101/pages-signs/c/call.htm","CALL, PHONE")</f>
        <v>CALL, PHONE</v>
      </c>
      <c r="F366" s="9" t="str">
        <f aca="true" t="shared" si="8" ref="F366:F374">HYPERLINK("http://www.lifeprint.com/asl101/pages-layout/indexing.htm","YOU")</f>
        <v>YOU</v>
      </c>
      <c r="G366" s="8"/>
      <c r="H366" s="8"/>
      <c r="I366" s="8"/>
      <c r="J366" s="8"/>
      <c r="K366" s="8"/>
      <c r="L366" s="7"/>
    </row>
    <row r="367" spans="1:12" ht="34.5" customHeight="1">
      <c r="A367" s="12">
        <v>19</v>
      </c>
      <c r="B367" s="11" t="str">
        <f>HYPERLINK("http://www.lifeprint.com/asl101/pages-signs/19/you-sometimes-feel-lonely.htm","YOU SOMETIMES FEEL LONELY YOU?")</f>
        <v>YOU SOMETIMES FEEL LONELY YOU?</v>
      </c>
      <c r="C367" s="10" t="str">
        <f>HYPERLINK("http://www.lifeprint.com/asl101/pages-signs/f/feel.htm","FEEL")</f>
        <v>FEEL</v>
      </c>
      <c r="D367" s="10" t="str">
        <f>HYPERLINK("http://www.lifeprint.com/asl101/pages-signs/l/lonely.htm","LONELY")</f>
        <v>LONELY</v>
      </c>
      <c r="E367" s="10" t="str">
        <f>HYPERLINK("http://www.lifeprint.com/asl101/pages-signs/s/sometimes.htm","SOMETIMES")</f>
        <v>SOMETIMES</v>
      </c>
      <c r="F367" s="9" t="str">
        <f t="shared" si="8"/>
        <v>YOU</v>
      </c>
      <c r="G367" s="8"/>
      <c r="H367" s="8"/>
      <c r="I367" s="8"/>
      <c r="J367" s="8"/>
      <c r="K367" s="8"/>
      <c r="L367" s="7"/>
    </row>
    <row r="368" spans="1:12" ht="34.5" customHeight="1">
      <c r="A368" s="12">
        <v>19</v>
      </c>
      <c r="B368" s="11" t="str">
        <f>HYPERLINK("http://www.lifeprint.com/asl101/pages-signs/19/surprise-test-you-like.htm","SURPRISE TEST, YOU LIKE?")</f>
        <v>SURPRISE TEST, YOU LIKE?</v>
      </c>
      <c r="C368" s="9" t="str">
        <f>HYPERLINK("http://www.lifeprint.com/asl101/pages-signs/l/like.htm","LIKE (emotion)")</f>
        <v>LIKE (emotion)</v>
      </c>
      <c r="D368" s="10" t="str">
        <f>HYPERLINK("http://www.lifeprint.com/asl101/pages-signs/s/surprise.htm","SURPRISE, WAKE-UP")</f>
        <v>SURPRISE, WAKE-UP</v>
      </c>
      <c r="E368" s="10" t="str">
        <f>HYPERLINK("http://www.lifeprint.com/asl101/pages-signs/t/test.htm","TEST")</f>
        <v>TEST</v>
      </c>
      <c r="F368" s="9" t="str">
        <f t="shared" si="8"/>
        <v>YOU</v>
      </c>
      <c r="G368" s="8"/>
      <c r="H368" s="8"/>
      <c r="I368" s="8"/>
      <c r="J368" s="8"/>
      <c r="K368" s="8"/>
      <c r="L368" s="7"/>
    </row>
    <row r="369" spans="1:12" ht="34.5" customHeight="1">
      <c r="A369" s="12">
        <v>19</v>
      </c>
      <c r="B369" s="11" t="str">
        <f>HYPERLINK("http://www.lifeprint.com/asl101/pages-signs/19/you-think-fireman-brave-you.htm","YOU THINK FIREMEN BRAVE?")</f>
        <v>YOU THINK FIREMEN BRAVE?</v>
      </c>
      <c r="C369" s="13" t="str">
        <f>HYPERLINK("http://www.lifeprint.com/asl101/pages-signs/b/brave.htm","BRAVE, COURAGE")</f>
        <v>BRAVE, COURAGE</v>
      </c>
      <c r="D369" s="10" t="str">
        <f>HYPERLINK("http://www.lifeprint.com/asl101/pages-signs/f/fireman.htm","FIREMAN")</f>
        <v>FIREMAN</v>
      </c>
      <c r="E369" s="9" t="str">
        <f>HYPERLINK("http://www.lifeprint.com/asl101/pages-signs/t/think.htm","THINK")</f>
        <v>THINK</v>
      </c>
      <c r="F369" s="9" t="str">
        <f t="shared" si="8"/>
        <v>YOU</v>
      </c>
      <c r="G369" s="8"/>
      <c r="H369" s="8"/>
      <c r="I369" s="8"/>
      <c r="J369" s="8"/>
      <c r="K369" s="8"/>
      <c r="L369" s="7"/>
    </row>
    <row r="370" spans="1:12" ht="34.5" customHeight="1">
      <c r="A370" s="12">
        <v>19</v>
      </c>
      <c r="B370" s="11" t="str">
        <f>HYPERLINK("http://www.lifeprint.com/asl101/pages-signs/19/you-think-school-boring.htm","YOU THINK SCHOOL BORING?")</f>
        <v>YOU THINK SCHOOL BORING?</v>
      </c>
      <c r="C370" s="13" t="str">
        <f>HYPERLINK("http://www.lifeprint.com/asl101/pages-signs/b/bored.htm","BORED, BORING")</f>
        <v>BORED, BORING</v>
      </c>
      <c r="D370" s="10" t="str">
        <f>HYPERLINK("http://www.lifeprint.com/asl101/pages-signs/s/school.htm","SCHOOL")</f>
        <v>SCHOOL</v>
      </c>
      <c r="E370" s="9" t="str">
        <f>HYPERLINK("http://www.lifeprint.com/asl101/pages-signs/t/think.htm","THINK")</f>
        <v>THINK</v>
      </c>
      <c r="F370" s="9" t="str">
        <f t="shared" si="8"/>
        <v>YOU</v>
      </c>
      <c r="G370" s="8"/>
      <c r="H370" s="8"/>
      <c r="I370" s="8"/>
      <c r="J370" s="8"/>
      <c r="K370" s="8"/>
      <c r="L370" s="7"/>
    </row>
    <row r="371" spans="1:12" ht="34.5" customHeight="1">
      <c r="A371" s="12">
        <v>19</v>
      </c>
      <c r="B371" s="11" t="str">
        <f>HYPERLINK("http://www.lifeprint.com/asl101/pages-signs/19/you-think-cat-stuck-up.htm","YOU THINK CAT STUCK-UP?")</f>
        <v>YOU THINK CAT STUCK-UP?</v>
      </c>
      <c r="C371" s="9" t="str">
        <f>HYPERLINK("http://www.lifeprint.com/asl101/pages-signs/c/cat.htm","CAT")</f>
        <v>CAT</v>
      </c>
      <c r="D371" s="13" t="str">
        <f>HYPERLINK("http://www.lifeprint.com/asl101/pages-signs/s/stuckup.htm","STUCK-UP, SNOB")</f>
        <v>STUCK-UP, SNOB</v>
      </c>
      <c r="E371" s="9" t="str">
        <f>HYPERLINK("http://www.lifeprint.com/asl101/pages-signs/t/think.htm","THINK")</f>
        <v>THINK</v>
      </c>
      <c r="F371" s="9" t="str">
        <f t="shared" si="8"/>
        <v>YOU</v>
      </c>
      <c r="G371" s="8"/>
      <c r="H371" s="8"/>
      <c r="I371" s="8"/>
      <c r="J371" s="8"/>
      <c r="K371" s="8"/>
      <c r="L371" s="7"/>
    </row>
    <row r="372" spans="1:12" ht="34.5" customHeight="1">
      <c r="A372" s="12">
        <v>19</v>
      </c>
      <c r="B372" s="11" t="str">
        <f>HYPERLINK("http://www.lifeprint.com/asl101/pages-signs/19/you-proud-about-what.htm","YOU PROUD ABOUT WHAT?")</f>
        <v>YOU PROUD ABOUT WHAT?</v>
      </c>
      <c r="C372" s="13" t="str">
        <f>HYPERLINK("http://www.lifeprint.com/asl101/pages-signs/a/about.htm","ABOUT, REGARDING")</f>
        <v>ABOUT, REGARDING</v>
      </c>
      <c r="D372" s="10" t="str">
        <f>HYPERLINK("http://www.lifeprint.com/asl101/pages-signs/p/proud.htm","PROUD")</f>
        <v>PROUD</v>
      </c>
      <c r="E372" s="9" t="str">
        <f>HYPERLINK("http://www.lifeprint.com/asl101/pages-signs/w/what.htm","WHAT, HUH?")</f>
        <v>WHAT, HUH?</v>
      </c>
      <c r="F372" s="14" t="str">
        <f t="shared" si="8"/>
        <v>YOU</v>
      </c>
      <c r="G372" s="8"/>
      <c r="H372" s="8"/>
      <c r="I372" s="8"/>
      <c r="J372" s="8"/>
      <c r="K372" s="8"/>
      <c r="L372" s="7"/>
    </row>
    <row r="373" spans="1:12" ht="34.5" customHeight="1">
      <c r="A373" s="12">
        <v>19</v>
      </c>
      <c r="B373" s="11" t="str">
        <f>HYPERLINK("http://www.lifeprint.com/asl101/pages-signs/19/you-feel-frustrated-when.htm","YOU FEEL FRUSTRATED WHEN?")</f>
        <v>YOU FEEL FRUSTRATED WHEN?</v>
      </c>
      <c r="C373" s="10" t="str">
        <f>HYPERLINK("http://www.lifeprint.com/asl101/pages-signs/f/feel.htm","FEEL")</f>
        <v>FEEL</v>
      </c>
      <c r="D373" s="10" t="str">
        <f>HYPERLINK("http://www.lifeprint.com/asl101/pages-signs/f/frustrated.htm","FRUSTRATED")</f>
        <v>FRUSTRATED</v>
      </c>
      <c r="E373" s="10" t="str">
        <f>HYPERLINK("http://www.lifeprint.com/asl101/pages-signs/w/when.htm","WHEN")</f>
        <v>WHEN</v>
      </c>
      <c r="F373" s="9" t="str">
        <f t="shared" si="8"/>
        <v>YOU</v>
      </c>
      <c r="G373" s="8"/>
      <c r="H373" s="8"/>
      <c r="I373" s="8"/>
      <c r="J373" s="8"/>
      <c r="K373" s="8"/>
      <c r="L373" s="7"/>
    </row>
    <row r="374" spans="1:12" ht="34.5" customHeight="1">
      <c r="A374" s="12">
        <v>19</v>
      </c>
      <c r="B374" s="11" t="str">
        <f>HYPERLINK("http://www.lifeprint.com/asl101/pages-signs/19/you-feel-happy-when.htm","YOU FEEL HAPPY, WHEN?")</f>
        <v>YOU FEEL HAPPY, WHEN?</v>
      </c>
      <c r="C374" s="10" t="str">
        <f>HYPERLINK("http://www.lifeprint.com/asl101/pages-signs/f/feel.htm","FEEL")</f>
        <v>FEEL</v>
      </c>
      <c r="D374" s="10" t="str">
        <f>HYPERLINK("http://www.lifeprint.com/asl101/pages-signs/h/happy.htm","HAPPY")</f>
        <v>HAPPY</v>
      </c>
      <c r="E374" s="10" t="str">
        <f>HYPERLINK("http://www.lifeprint.com/asl101/pages-signs/w/when.htm","WHEN")</f>
        <v>WHEN</v>
      </c>
      <c r="F374" s="9" t="str">
        <f t="shared" si="8"/>
        <v>YOU</v>
      </c>
      <c r="G374" s="8"/>
      <c r="H374" s="8"/>
      <c r="I374" s="8"/>
      <c r="J374" s="8"/>
      <c r="K374" s="8"/>
      <c r="L374" s="7"/>
    </row>
    <row r="375" spans="1:12" ht="34.5" customHeight="1">
      <c r="A375" s="12">
        <v>19</v>
      </c>
      <c r="B375" s="11" t="str">
        <f>HYPERLINK("http://www.lifeprint.com/asl101/pages-signs/19/recent-you-offend-anyone.htm","RECENT YOU INSULT ANY-ONE?")</f>
        <v>RECENT YOU INSULT ANY-ONE?</v>
      </c>
      <c r="C375" s="10" t="str">
        <f>HYPERLINK("http://www.lifeprint.com/asl101/pages-signs/a/any.htm","ANY")</f>
        <v>ANY</v>
      </c>
      <c r="D375" s="10" t="str">
        <f>HYPERLINK("http://www.lifeprint.com/asl101/pages-signs/i/insult.htm","INSULT")</f>
        <v>INSULT</v>
      </c>
      <c r="E375" s="13" t="str">
        <f>HYPERLINK("http://www.lifeprint.com/asl101/pages-signs/n/numbers1-10.htm","ONE, 1")</f>
        <v>ONE, 1</v>
      </c>
      <c r="F375" s="10" t="str">
        <f>HYPERLINK("http://www.lifeprint.com/asl101/pages-signs/r/recent.htm","RECENT")</f>
        <v>RECENT</v>
      </c>
      <c r="G375" s="9" t="str">
        <f>HYPERLINK("http://www.lifeprint.com/asl101/pages-layout/indexing.htm","YOU")</f>
        <v>YOU</v>
      </c>
      <c r="H375" s="8"/>
      <c r="I375" s="8"/>
      <c r="J375" s="8"/>
      <c r="K375" s="8"/>
      <c r="L375" s="7"/>
    </row>
    <row r="376" spans="1:12" ht="34.5" customHeight="1">
      <c r="A376" s="12">
        <v>19</v>
      </c>
      <c r="B376" s="11" t="str">
        <f>HYPERLINK("http://www.lifeprint.com/asl101/pages-signs/19/prior-to-test-you-feel-nervous.htm","BEFORE TEST YOU FEEL NERVOUS YOU?")</f>
        <v>BEFORE TEST YOU FEEL NERVOUS YOU?</v>
      </c>
      <c r="C376" s="10" t="str">
        <f>HYPERLINK("http://www.lifeprint.com/asl101/pages-signs/b/before.htm","BEFORE, PRIOR-TO")</f>
        <v>BEFORE, PRIOR-TO</v>
      </c>
      <c r="D376" s="10" t="str">
        <f>HYPERLINK("http://www.lifeprint.com/asl101/pages-signs/f/feel.htm","FEEL")</f>
        <v>FEEL</v>
      </c>
      <c r="E376" s="10" t="str">
        <f>HYPERLINK("http://www.lifeprint.com/asl101/pages-signs/n/nervous.htm","NERVOUS")</f>
        <v>NERVOUS</v>
      </c>
      <c r="F376" s="10" t="str">
        <f>HYPERLINK("http://www.lifeprint.com/asl101/pages-signs/t/test.htm","TEST")</f>
        <v>TEST</v>
      </c>
      <c r="G376" s="9" t="str">
        <f>HYPERLINK("http://www.lifeprint.com/asl101/pages-layout/indexing.htm","YOU")</f>
        <v>YOU</v>
      </c>
      <c r="H376" s="8"/>
      <c r="I376" s="8"/>
      <c r="J376" s="8"/>
      <c r="K376" s="8"/>
      <c r="L376" s="7"/>
    </row>
    <row r="377" spans="1:12" ht="34.5" customHeight="1">
      <c r="A377" s="12">
        <v>19</v>
      </c>
      <c r="B377" s="11" t="str">
        <f>HYPERLINK("http://www.lifeprint.com/asl101/pages-signs/19/book-you-think-interesting-name.htm","BOOK YOU THINK INTERESTING, what-NAME?")</f>
        <v>BOOK YOU THINK INTERESTING, what-NAME?</v>
      </c>
      <c r="C377" s="9" t="str">
        <f>HYPERLINK("http://www.lifeprint.com/asl101/pages-signs/b/book.htm","BOOK")</f>
        <v>BOOK</v>
      </c>
      <c r="D377" s="10" t="str">
        <f>HYPERLINK("http://www.lifeprint.com/asl101/pages-signs/i/interesting.htm","INTERESTING")</f>
        <v>INTERESTING</v>
      </c>
      <c r="E377" s="10" t="str">
        <f>HYPERLINK("http://www.lifeprint.com/asl101/pages-signs/n/name.htm","NAME")</f>
        <v>NAME</v>
      </c>
      <c r="F377" s="9" t="str">
        <f>HYPERLINK("http://www.lifeprint.com/asl101/pages-signs/t/think.htm","THINK")</f>
        <v>THINK</v>
      </c>
      <c r="G377" s="9" t="str">
        <f>HYPERLINK("http://www.lifeprint.com/asl101/pages-layout/indexing.htm","YOU")</f>
        <v>YOU</v>
      </c>
      <c r="H377" s="8"/>
      <c r="I377" s="8"/>
      <c r="J377" s="8"/>
      <c r="K377" s="8"/>
      <c r="L377" s="7"/>
    </row>
    <row r="378" spans="1:12" ht="34.5" customHeight="1">
      <c r="A378" s="12">
        <v>19</v>
      </c>
      <c r="B378" s="11" t="str">
        <f>HYPERLINK("http://www.lifeprint.com/asl101/pages-signs/19/you-think-the-teacher-silly.htm","YOU THINK HE TEACHER SILLY?")</f>
        <v>YOU THINK HE TEACHER SILLY?</v>
      </c>
      <c r="C378" s="14" t="str">
        <f>HYPERLINK("http://www.lifeprint.com/asl101/pages-signs/h/he.htm","HE, SHE, IT")</f>
        <v>HE, SHE, IT</v>
      </c>
      <c r="D378" s="10" t="str">
        <f>HYPERLINK("http://www.lifeprint.com/asl101/pages-signs/s/silly.htm","SILLY")</f>
        <v>SILLY</v>
      </c>
      <c r="E378" s="9" t="str">
        <f>HYPERLINK("http://www.lifeprint.com/asl101/pages-signs/t/teacher.htm","TEACH, TEACHER")</f>
        <v>TEACH, TEACHER</v>
      </c>
      <c r="F378" s="9" t="str">
        <f>HYPERLINK("http://www.lifeprint.com/asl101/pages-signs/t/think.htm","THINK")</f>
        <v>THINK</v>
      </c>
      <c r="G378" s="9" t="str">
        <f>HYPERLINK("http://www.lifeprint.com/asl101/pages-layout/indexing.htm","YOU")</f>
        <v>YOU</v>
      </c>
      <c r="H378" s="8"/>
      <c r="I378" s="8"/>
      <c r="J378" s="8"/>
      <c r="K378" s="8"/>
      <c r="L378" s="7"/>
    </row>
    <row r="379" spans="1:12" ht="34.5" customHeight="1">
      <c r="A379" s="12">
        <v>19</v>
      </c>
      <c r="B379" s="11" t="str">
        <f>HYPERLINK("http://www.lifeprint.com/asl101/pages-signs/19/suppose-walk-4-hours-will-tired-you.htm","SUPPOSE WALK -HOUR, WILL TIRED YOU?")</f>
        <v>SUPPOSE WALK -HOUR, WILL TIRED YOU?</v>
      </c>
      <c r="C379" s="13" t="str">
        <f>HYPERLINK("http://www.lifeprint.com/asl101/pages-signs/f/future.htm","FUTURE, WILL")</f>
        <v>FUTURE, WILL</v>
      </c>
      <c r="D379" s="10" t="str">
        <f>HYPERLINK("http://www.lifeprint.com/asl101/pages-signs/h/hour.htm","HOUR")</f>
        <v>HOUR</v>
      </c>
      <c r="E379" s="9" t="str">
        <f>HYPERLINK("http://www.lifeprint.com/asl101/pages-signs/i/idea.htm","IF, SUPPOSE")</f>
        <v>IF, SUPPOSE</v>
      </c>
      <c r="F379" s="10" t="str">
        <f>HYPERLINK("http://www.lifeprint.com/asl101/pages-signs/t/tired.htm","TIRED")</f>
        <v>TIRED</v>
      </c>
      <c r="G379" s="10" t="str">
        <f>HYPERLINK("http://www.lifeprint.com/asl101/pages-signs/w/walk.htm","WALK")</f>
        <v>WALK</v>
      </c>
      <c r="H379" s="9" t="str">
        <f>HYPERLINK("http://www.lifeprint.com/asl101/pages-layout/indexing.htm","YOU")</f>
        <v>YOU</v>
      </c>
      <c r="I379" s="8"/>
      <c r="J379" s="8"/>
      <c r="K379" s="8"/>
      <c r="L379" s="7"/>
    </row>
    <row r="380" spans="1:12" ht="34.5" customHeight="1">
      <c r="A380" s="12">
        <v>19</v>
      </c>
      <c r="B380" s="11" t="str">
        <f>HYPERLINK("http://www.lifeprint.com/asl101/pages-signs/19/your-boy-friend-jealous-easy.htm","YOUR BOYFRIEND HE JEALOUS EASY?")</f>
        <v>YOUR BOYFRIEND HE JEALOUS EASY?</v>
      </c>
      <c r="C380" s="10" t="str">
        <f>HYPERLINK("http://www.lifeprint.com/asl101/pages-signs/f/friend.htm","BOYFRIEND")</f>
        <v>BOYFRIEND</v>
      </c>
      <c r="D380" s="10" t="str">
        <f>HYPERLINK("http://www.lifeprint.com/asl101/pages-signs/e/easy.htm","EASY")</f>
        <v>EASY</v>
      </c>
      <c r="E380" s="10" t="str">
        <f>HYPERLINK("http://www.lifeprint.com/asl101/pages-signs/f/friend.htm","GIRLFRIEND")</f>
        <v>GIRLFRIEND</v>
      </c>
      <c r="F380" s="9" t="str">
        <f>HYPERLINK("http://www.lifeprint.com/asl101/pages-signs/h/he.htm","HE, SHE, IT")</f>
        <v>HE, SHE, IT</v>
      </c>
      <c r="G380" s="10" t="str">
        <f>HYPERLINK("http://www.lifeprint.com/asl101/pages-signs/j/jealous.htm","JEALOUS")</f>
        <v>JEALOUS</v>
      </c>
      <c r="H380" s="9" t="str">
        <f>HYPERLINK("http://www.lifeprint.com/asl101/pages-signs/y/your.htm","YOUR, YOURS")</f>
        <v>YOUR, YOURS</v>
      </c>
      <c r="I380" s="8"/>
      <c r="J380" s="8"/>
      <c r="K380" s="8"/>
      <c r="L380" s="7"/>
    </row>
    <row r="381" spans="1:12" ht="34.5" customHeight="1">
      <c r="A381" s="12">
        <v>19</v>
      </c>
      <c r="B381" s="11" t="str">
        <f>HYPERLINK("http://www.lifeprint.com/asl101/pages-signs/19/you-think-most-dog-friendly-or-mean-which.htm","YOU THINK MOST DOG FRIENDLY, MEAN, WHICH?")</f>
        <v>YOU THINK MOST DOG FRIENDLY, MEAN, WHICH?</v>
      </c>
      <c r="C381" s="9" t="str">
        <f>HYPERLINK("http://www.lifeprint.com/asl101/pages-signs/d/dog.htm","DOG")</f>
        <v>DOG</v>
      </c>
      <c r="D381" s="9" t="str">
        <f>HYPERLINK("http://www.lifeprint.com/asl101/pages-signs/f/friendly.htm","FRIENDLY, CHEERFUL")</f>
        <v>FRIENDLY, CHEERFUL</v>
      </c>
      <c r="E381" s="10" t="str">
        <f>HYPERLINK("http://www.lifeprint.com/asl101/pages-signs/m/mean.htm","MEAN, CRUEL")</f>
        <v>MEAN, CRUEL</v>
      </c>
      <c r="F381" s="10" t="str">
        <f>HYPERLINK("http://www.lifeprint.com/asl101/pages-signs/m/most.htm","MOST")</f>
        <v>MOST</v>
      </c>
      <c r="G381" s="9" t="str">
        <f>HYPERLINK("http://www.lifeprint.com/asl101/pages-signs/t/think.htm","THINK")</f>
        <v>THINK</v>
      </c>
      <c r="H381" s="9" t="str">
        <f>HYPERLINK("http://www.lifeprint.com/asl101/pages-signs/w/which.htm","WHICH")</f>
        <v>WHICH</v>
      </c>
      <c r="I381" s="9" t="str">
        <f>HYPERLINK("http://www.lifeprint.com/asl101/pages-layout/indexing.htm","YOU")</f>
        <v>YOU</v>
      </c>
      <c r="J381" s="8"/>
      <c r="K381" s="8"/>
      <c r="L381" s="7"/>
    </row>
    <row r="382" spans="1:12" ht="34.5" customHeight="1">
      <c r="A382" s="12">
        <v>20</v>
      </c>
      <c r="B382" s="11" t="str">
        <f>HYPERLINK("http://www.lifeprint.com/asl101/pages-signs/20/name-someone-curly-hair.htm","NAME SOMEONE CURLY-HAIR.")</f>
        <v>NAME SOMEONE CURLY-HAIR.</v>
      </c>
      <c r="C382" s="10" t="str">
        <f>HYPERLINK("http://www.lifeprint.com/asl101/pages-signs/c/curley.htm","HAIR-CURLY, CURLY-HAIR")</f>
        <v>HAIR-CURLY, CURLY-HAIR</v>
      </c>
      <c r="D382" s="10" t="str">
        <f>HYPERLINK("http://www.lifeprint.com/asl101/pages-signs/n/name.htm","NAME")</f>
        <v>NAME</v>
      </c>
      <c r="E382" s="9" t="str">
        <f>HYPERLINK("http://www.lifeprint.com/asl101/pages-signs/s/single.htm","SINGLE, SOMEONE, SOMETHING, ALONE")</f>
        <v>SINGLE, SOMEONE, SOMETHING, ALONE</v>
      </c>
      <c r="F382" s="8"/>
      <c r="G382" s="8"/>
      <c r="H382" s="8"/>
      <c r="I382" s="8"/>
      <c r="J382" s="8"/>
      <c r="K382" s="8"/>
      <c r="L382" s="7"/>
    </row>
    <row r="383" spans="1:12" ht="34.5" customHeight="1">
      <c r="A383" s="12">
        <v>20</v>
      </c>
      <c r="B383" s="11" t="str">
        <f>HYPERLINK("http://www.lifeprint.com/asl101/pages-signs/20/most-farmer-strong.htm","MOST FARMER STRONG?")</f>
        <v>MOST FARMER STRONG?</v>
      </c>
      <c r="C383" s="13" t="str">
        <f>HYPERLINK("http://www.lifeprint.com/asl101/pages-signs/f/farm.htm","FARM, FARMER")</f>
        <v>FARM, FARMER</v>
      </c>
      <c r="D383" s="10" t="str">
        <f>HYPERLINK("http://www.lifeprint.com/asl101/pages-signs/m/most.htm","MOST")</f>
        <v>MOST</v>
      </c>
      <c r="E383" s="13" t="str">
        <f>HYPERLINK("http://www.lifeprint.com/asl101/pages-signs/s/strong.htm","STRONG")</f>
        <v>STRONG</v>
      </c>
      <c r="F383" s="8"/>
      <c r="G383" s="8"/>
      <c r="H383" s="8"/>
      <c r="I383" s="8"/>
      <c r="J383" s="8"/>
      <c r="K383" s="8"/>
      <c r="L383" s="7"/>
    </row>
    <row r="384" spans="1:12" ht="34.5" customHeight="1">
      <c r="A384" s="12">
        <v>20</v>
      </c>
      <c r="B384" s="11" t="str">
        <f>HYPERLINK("http://www.lifeprint.com/asl101/pages-signs/20/old-people-weak.htm","OLD PEOPLE WEAK?")</f>
        <v>OLD PEOPLE WEAK?</v>
      </c>
      <c r="C384" s="13" t="str">
        <f>HYPERLINK("http://www.lifeprint.com/asl101/pages-signs/o/old.htm","OLD, AGE")</f>
        <v>OLD, AGE</v>
      </c>
      <c r="D384" s="10" t="str">
        <f>HYPERLINK("http://www.lifeprint.com/asl101/pages-signs/p/people.htm","PEOPLE")</f>
        <v>PEOPLE</v>
      </c>
      <c r="E384" s="10" t="str">
        <f>HYPERLINK("http://www.lifeprint.com/asl101/pages-signs/w/weak.htm","WEAK")</f>
        <v>WEAK</v>
      </c>
      <c r="F384" s="8"/>
      <c r="G384" s="8"/>
      <c r="H384" s="8"/>
      <c r="I384" s="8"/>
      <c r="J384" s="8"/>
      <c r="K384" s="8"/>
      <c r="L384" s="7"/>
    </row>
    <row r="385" spans="1:12" ht="34.5" customHeight="1">
      <c r="A385" s="12">
        <v>20</v>
      </c>
      <c r="B385" s="11" t="str">
        <f>HYPERLINK("http://www.lifeprint.com/asl101/pages-signs/20/buzz-cut-before-you.htm","BUZZ-CUT BEFORE YOU?")</f>
        <v>BUZZ-CUT BEFORE YOU?</v>
      </c>
      <c r="C385" s="10" t="str">
        <f>HYPERLINK("http://www.lifeprint.com/asl101/pages-signs/b/buzz.htm","BUZZ-CUT")</f>
        <v>BUZZ-CUT</v>
      </c>
      <c r="D385" s="9" t="str">
        <f>HYPERLINK("http://www.lifeprint.com/asl101/pages-signs/n/next.htm","PAST, BEFORE")</f>
        <v>PAST, BEFORE</v>
      </c>
      <c r="E385" s="9" t="str">
        <f>HYPERLINK("http://www.lifeprint.com/asl101/pages-layout/indexing.htm","YOU")</f>
        <v>YOU</v>
      </c>
      <c r="F385" s="8"/>
      <c r="G385" s="8"/>
      <c r="H385" s="8"/>
      <c r="I385" s="8"/>
      <c r="J385" s="8"/>
      <c r="K385" s="8"/>
      <c r="L385" s="7"/>
    </row>
    <row r="386" spans="1:12" ht="34.5" customHeight="1">
      <c r="A386" s="12">
        <v>20</v>
      </c>
      <c r="B386" s="11" t="str">
        <f>HYPERLINK("http://www.lifeprint.com/asl101/pages-signs/20/you-how-tall.htm","YOU HOW-TALL?")</f>
        <v>YOU HOW-TALL?</v>
      </c>
      <c r="C386" s="9" t="str">
        <f>HYPERLINK("http://www.lifeprint.com/asl101/pages-signs/h/how.htm","HOW")</f>
        <v>HOW</v>
      </c>
      <c r="D386" s="10" t="str">
        <f>HYPERLINK("http://www.lifeprint.com/asl101/pages-signs/t/tall.htm","TALL")</f>
        <v>TALL</v>
      </c>
      <c r="E386" s="9" t="str">
        <f>HYPERLINK("http://www.lifeprint.com/asl101/pages-layout/indexing.htm","YOU")</f>
        <v>YOU</v>
      </c>
      <c r="F386" s="8"/>
      <c r="G386" s="8"/>
      <c r="H386" s="8"/>
      <c r="I386" s="8"/>
      <c r="J386" s="8"/>
      <c r="K386" s="8"/>
      <c r="L386" s="7"/>
    </row>
    <row r="387" spans="1:12" ht="34.5" customHeight="1">
      <c r="A387" s="12">
        <v>20</v>
      </c>
      <c r="B387" s="11" t="str">
        <f>HYPERLINK("http://www.lifeprint.com/asl101/pages-signs/20/your-dad-short.htm","YOUR DAD SHORT?")</f>
        <v>YOUR DAD SHORT?</v>
      </c>
      <c r="C387" s="9" t="str">
        <f>HYPERLINK("http://www.lifeprint.com/asl101/pages-signs/d/dad.htm","DAD, FATHER")</f>
        <v>DAD, FATHER</v>
      </c>
      <c r="D387" s="10" t="str">
        <f>HYPERLINK("http://www.lifeprint.com/asl101/pages-signs/s/short.htm","SHORT, SHORT-STATURE")</f>
        <v>SHORT, SHORT-STATURE</v>
      </c>
      <c r="E387" s="9" t="str">
        <f>HYPERLINK("http://www.lifeprint.com/asl101/pages-signs/y/your.htm","YOUR, YOURS")</f>
        <v>YOUR, YOURS</v>
      </c>
      <c r="F387" s="8"/>
      <c r="G387" s="8"/>
      <c r="H387" s="8"/>
      <c r="I387" s="8"/>
      <c r="J387" s="8"/>
      <c r="K387" s="8"/>
      <c r="L387" s="7"/>
    </row>
    <row r="388" spans="1:12" ht="34.5" customHeight="1">
      <c r="A388" s="12">
        <v>20</v>
      </c>
      <c r="B388" s="11" t="str">
        <f>HYPERLINK("http://www.lifeprint.com/asl101/pages-signs/20/your-sister-fat.htm","YOUR SISTER FAT?")</f>
        <v>YOUR SISTER FAT?</v>
      </c>
      <c r="C388" s="10" t="str">
        <f>HYPERLINK("http://www.lifeprint.com/asl101/pages-signs/f/fat.htm","FAT, OBESE")</f>
        <v>FAT, OBESE</v>
      </c>
      <c r="D388" s="9" t="str">
        <f>HYPERLINK("http://www.lifeprint.com/asl101/pages-signs/s/sister.htm","SISTER")</f>
        <v>SISTER</v>
      </c>
      <c r="E388" s="9" t="str">
        <f>HYPERLINK("http://www.lifeprint.com/asl101/pages-signs/y/your.htm","YOUR, YOURS")</f>
        <v>YOUR, YOURS</v>
      </c>
      <c r="F388" s="8"/>
      <c r="G388" s="8"/>
      <c r="H388" s="8"/>
      <c r="I388" s="8"/>
      <c r="J388" s="8"/>
      <c r="K388" s="8"/>
      <c r="L388" s="7"/>
    </row>
    <row r="389" spans="1:12" ht="34.5" customHeight="1">
      <c r="A389" s="12">
        <v>20</v>
      </c>
      <c r="B389" s="11" t="str">
        <f>HYPERLINK("http://www.lifeprint.com/asl101/pages-signs/20/your-grandfather-skinny.htm","YOUR GRANDPA SKINNY?")</f>
        <v>YOUR GRANDPA SKINNY?</v>
      </c>
      <c r="C389" s="9" t="str">
        <f>HYPERLINK("http://www.lifeprint.com/asl101/pages-signs/g/grandpa.htm","HEY")</f>
        <v>HEY</v>
      </c>
      <c r="D389" s="10" t="str">
        <f>HYPERLINK("http://www.lifeprint.com/asl101/pages-signs/s/skinny.htm","SKINNY")</f>
        <v>SKINNY</v>
      </c>
      <c r="E389" s="9" t="str">
        <f>HYPERLINK("http://www.lifeprint.com/asl101/pages-signs/y/your.htm","YOUR, YOURS")</f>
        <v>YOUR, YOURS</v>
      </c>
      <c r="F389" s="8"/>
      <c r="G389" s="8"/>
      <c r="H389" s="8"/>
      <c r="I389" s="8"/>
      <c r="J389" s="8"/>
      <c r="K389" s="8"/>
      <c r="L389" s="7"/>
    </row>
    <row r="390" spans="1:12" ht="34.5" customHeight="1">
      <c r="A390" s="12">
        <v>20</v>
      </c>
      <c r="B390" s="11" t="str">
        <f>HYPERLINK("http://www.lifeprint.com/asl101/pages-signs/20/you-like-fool-people.htm","YOU LIKE FOOL PEOPLE?")</f>
        <v>YOU LIKE FOOL PEOPLE?</v>
      </c>
      <c r="C390" s="9" t="str">
        <f>HYPERLINK("http://www.lifeprint.com/asl101/pages-signs/f/fool.htm","FOOL")</f>
        <v>FOOL</v>
      </c>
      <c r="D390" s="9" t="str">
        <f>HYPERLINK("http://www.lifeprint.com/asl101/pages-signs/l/like.htm","LIKE (emotion)")</f>
        <v>LIKE (emotion)</v>
      </c>
      <c r="E390" s="10" t="str">
        <f>HYPERLINK("http://www.lifeprint.com/asl101/pages-signs/p/people.htm","PEOPLE")</f>
        <v>PEOPLE</v>
      </c>
      <c r="F390" s="9" t="str">
        <f>HYPERLINK("http://www.lifeprint.com/asl101/pages-layout/indexing.htm","YOU")</f>
        <v>YOU</v>
      </c>
      <c r="G390" s="8"/>
      <c r="H390" s="8"/>
      <c r="I390" s="8"/>
      <c r="J390" s="8"/>
      <c r="K390" s="8"/>
      <c r="L390" s="7"/>
    </row>
    <row r="391" spans="1:12" ht="34.5" customHeight="1">
      <c r="A391" s="12">
        <v>20</v>
      </c>
      <c r="B391" s="11" t="str">
        <f>HYPERLINK("http://www.lifeprint.com/asl101/pages-signs/20/you-think-cute-who.htm","YOU THINK CUTE, WHO?")</f>
        <v>YOU THINK CUTE, WHO?</v>
      </c>
      <c r="C391" s="10" t="str">
        <f>HYPERLINK("http://www.lifeprint.com/asl101/pages-signs/c/cute.htm","CUTE, SUGAR")</f>
        <v>CUTE, SUGAR</v>
      </c>
      <c r="D391" s="9" t="str">
        <f>HYPERLINK("http://www.lifeprint.com/asl101/pages-signs/t/think.htm","THINK")</f>
        <v>THINK</v>
      </c>
      <c r="E391" s="9" t="str">
        <f>HYPERLINK("http://www.lifeprint.com/asl101/pages-signs/w/who.htm","WHO")</f>
        <v>WHO</v>
      </c>
      <c r="F391" s="9" t="str">
        <f>HYPERLINK("http://www.lifeprint.com/asl101/pages-layout/indexing.htm","YOU")</f>
        <v>YOU</v>
      </c>
      <c r="G391" s="8"/>
      <c r="H391" s="8"/>
      <c r="I391" s="8"/>
      <c r="J391" s="8"/>
      <c r="K391" s="8"/>
      <c r="L391" s="7"/>
    </row>
    <row r="392" spans="1:12" ht="34.5" customHeight="1">
      <c r="A392" s="12">
        <v>20</v>
      </c>
      <c r="B392" s="11" t="str">
        <f>HYPERLINK("http://www.lifeprint.com/asl101/pages-signs/20/your-dad-eyes-blue.htm","YOUR DAD EYES BLUE?")</f>
        <v>YOUR DAD EYES BLUE?</v>
      </c>
      <c r="C392" s="10" t="str">
        <f>HYPERLINK("http://www.lifeprint.com/asl101/pages-signs/b/blue.htm","BLUE")</f>
        <v>BLUE</v>
      </c>
      <c r="D392" s="9" t="str">
        <f>HYPERLINK("http://www.lifeprint.com/asl101/pages-signs/d/dad.htm","DAD, FATHER")</f>
        <v>DAD, FATHER</v>
      </c>
      <c r="E392" s="10" t="str">
        <f>HYPERLINK("http://www.lifeprint.com/asl101/pages-signs/e/eyes.htm","EYES")</f>
        <v>EYES</v>
      </c>
      <c r="F392" s="9" t="str">
        <f>HYPERLINK("http://www.lifeprint.com/asl101/pages-signs/y/your.htm","YOUR, YOURS")</f>
        <v>YOUR, YOURS</v>
      </c>
      <c r="G392" s="8"/>
      <c r="H392" s="8"/>
      <c r="I392" s="8"/>
      <c r="J392" s="8"/>
      <c r="K392" s="8"/>
      <c r="L392" s="7"/>
    </row>
    <row r="393" spans="1:12" ht="34.5" customHeight="1">
      <c r="A393" s="12">
        <v>20</v>
      </c>
      <c r="B393" s="11" t="str">
        <f>HYPERLINK("http://www.lifeprint.com/asl101/pages-signs/20/your-brother-hair-what-color.htm","YOUR BROTHER HAIR, COLOR?")</f>
        <v>YOUR BROTHER HAIR, COLOR?</v>
      </c>
      <c r="C393" s="9" t="str">
        <f>HYPERLINK("http://www.lifeprint.com/asl101/pages-signs/b/brother.htm","BROTHER")</f>
        <v>BROTHER</v>
      </c>
      <c r="D393" s="10" t="str">
        <f>HYPERLINK("http://www.lifeprint.com/asl101/pages-signs/c/color.htm","COLOR")</f>
        <v>COLOR</v>
      </c>
      <c r="E393" s="10" t="str">
        <f>HYPERLINK("http://www.lifeprint.com/asl101/pages-signs/h/hair.htm","HAIR")</f>
        <v>HAIR</v>
      </c>
      <c r="F393" s="9" t="str">
        <f>HYPERLINK("http://www.lifeprint.com/asl101/pages-signs/y/your.htm","YOUR, YOURS")</f>
        <v>YOUR, YOURS</v>
      </c>
      <c r="G393" s="8"/>
      <c r="H393" s="8"/>
      <c r="I393" s="8"/>
      <c r="J393" s="8"/>
      <c r="K393" s="8"/>
      <c r="L393" s="7"/>
    </row>
    <row r="394" spans="1:12" ht="34.5" customHeight="1">
      <c r="A394" s="12">
        <v>20</v>
      </c>
      <c r="B394" s="11" t="str">
        <f>HYPERLINK("http://www.lifeprint.com/asl101/pages-signs/20/your-mom-eyes-brown.htm","YOUR MOM EYES BROWN?")</f>
        <v>YOUR MOM EYES BROWN?</v>
      </c>
      <c r="C394" s="10" t="str">
        <f>HYPERLINK("http://www.lifeprint.com/asl101/pages-signs/b/brown.htm","BROWN")</f>
        <v>BROWN</v>
      </c>
      <c r="D394" s="10" t="str">
        <f>HYPERLINK("http://www.lifeprint.com/asl101/pages-signs/e/eyes.htm","EYES")</f>
        <v>EYES</v>
      </c>
      <c r="E394" s="9" t="str">
        <f>HYPERLINK("http://www.lifeprint.com/asl101/pages-signs/m/mom.htm","MOM, MOTHER")</f>
        <v>MOM, MOTHER</v>
      </c>
      <c r="F394" s="9" t="str">
        <f>HYPERLINK("http://www.lifeprint.com/asl101/pages-signs/y/your.htm","YOUR, YOURS")</f>
        <v>YOUR, YOURS</v>
      </c>
      <c r="G394" s="8"/>
      <c r="H394" s="8"/>
      <c r="I394" s="8"/>
      <c r="J394" s="8"/>
      <c r="K394" s="8"/>
      <c r="L394" s="7"/>
    </row>
    <row r="395" spans="1:12" ht="34.5" customHeight="1">
      <c r="A395" s="12">
        <v>20</v>
      </c>
      <c r="B395" s="11" t="str">
        <f>HYPERLINK("http://www.lifeprint.com/asl101/pages-signs/20/your-asl-book-thick.htm","YOUR ASL BOOK CL:C-[thick]?")</f>
        <v>YOUR ASL BOOK CL:C-[thick]?</v>
      </c>
      <c r="C395" s="16" t="s">
        <v>0</v>
      </c>
      <c r="D395" s="9" t="str">
        <f>HYPERLINK("http://www.lifeprint.com/asl101/pages-signs/b/book.htm","BOOK")</f>
        <v>BOOK</v>
      </c>
      <c r="E395" s="10" t="str">
        <f>HYPERLINK("http://www.lifeprint.com/asl101/pages-signs/t/thick.htm","THICK")</f>
        <v>THICK</v>
      </c>
      <c r="F395" s="9" t="str">
        <f>HYPERLINK("http://www.lifeprint.com/asl101/pages-signs/y/your.htm","YOUR, YOURS")</f>
        <v>YOUR, YOURS</v>
      </c>
      <c r="G395" s="8"/>
      <c r="H395" s="8"/>
      <c r="I395" s="8"/>
      <c r="J395" s="8"/>
      <c r="K395" s="8"/>
      <c r="L395" s="7"/>
    </row>
    <row r="396" spans="1:12" ht="34.5" customHeight="1">
      <c r="A396" s="12">
        <v>20</v>
      </c>
      <c r="B396" s="11" t="str">
        <f>HYPERLINK("http://www.lifeprint.com/asl101/pages-signs/20/you-look-like-your-father.htm",".YOU LOOK-LIKE YOUR DAD?")</f>
        <v>.YOU LOOK-LIKE YOUR DAD?</v>
      </c>
      <c r="C396" s="9" t="str">
        <f>HYPERLINK("http://www.lifeprint.com/asl101/pages-signs/d/dad.htm","DAD, FATHER")</f>
        <v>DAD, FATHER</v>
      </c>
      <c r="D396" s="10" t="str">
        <f>HYPERLINK("http://www.lifeprint.com/asl101/pages-signs/l/looklike.htm","LOOK-LIKE")</f>
        <v>LOOK-LIKE</v>
      </c>
      <c r="E396" s="9" t="str">
        <f>HYPERLINK("http://www.lifeprint.com/asl101/pages-layout/indexing.htm","YOU")</f>
        <v>YOU</v>
      </c>
      <c r="F396" s="9" t="str">
        <f>HYPERLINK("http://www.lifeprint.com/asl101/pages-signs/y/your.htm","YOUR, YOURS")</f>
        <v>YOUR, YOURS</v>
      </c>
      <c r="G396" s="8"/>
      <c r="H396" s="8"/>
      <c r="I396" s="8"/>
      <c r="J396" s="8"/>
      <c r="K396" s="8"/>
      <c r="L396" s="7"/>
    </row>
    <row r="397" spans="1:12" ht="34.5" customHeight="1">
      <c r="A397" s="12">
        <v>20</v>
      </c>
      <c r="B397" s="11" t="str">
        <f>HYPERLINK("http://www.lifeprint.com/asl101/pages-signs/20/girl-this-class-straight-hair-how-many.htm","GIRL THIS CLASS STRAIGHT-HAIR, HOW MANY?")</f>
        <v>GIRL THIS CLASS STRAIGHT-HAIR, HOW MANY?</v>
      </c>
      <c r="C397" s="10" t="str">
        <f>HYPERLINK("http://www.lifeprint.com/asl101/pages-signs/c/class.htm","CLASS")</f>
        <v>CLASS</v>
      </c>
      <c r="D397" s="9" t="str">
        <f>HYPERLINK("http://www.lifeprint.com/asl101/pages-signs/g/girl.htm","GIRL, FEMALE")</f>
        <v>GIRL, FEMALE</v>
      </c>
      <c r="E397" s="9" t="str">
        <f>HYPERLINK("http://www.lifeprint.com/asl101/pages-signs/h/how-many.htm","HOW-MANY")</f>
        <v>HOW-MANY</v>
      </c>
      <c r="F397" s="13" t="str">
        <f>HYPERLINK("http://www.lifeprint.com/asl101/pages-signs/h/hair.htm","STRAIGHT-HAIR")</f>
        <v>STRAIGHT-HAIR</v>
      </c>
      <c r="G397" s="9" t="str">
        <f>HYPERLINK("http://www.lifeprint.com/asl101/pages-signs/t/this.htm","THIS")</f>
        <v>THIS</v>
      </c>
      <c r="H397" s="15"/>
      <c r="I397" s="8"/>
      <c r="J397" s="8"/>
      <c r="K397" s="8"/>
      <c r="L397" s="7"/>
    </row>
    <row r="398" spans="1:12" ht="34.5" customHeight="1">
      <c r="A398" s="12">
        <v>20</v>
      </c>
      <c r="B398" s="11" t="str">
        <f>HYPERLINK("http://www.lifeprint.com/asl101/pages-signs/20/my-shoes-you-think-ugly.htm","MY SHOES, YOU THINK UGLY?")</f>
        <v>MY SHOES, YOU THINK UGLY?</v>
      </c>
      <c r="C398" s="9" t="str">
        <f>HYPERLINK("http://www.lifeprint.com/asl101/pages-signs/m/my.htm","MY, MINE")</f>
        <v>MY, MINE</v>
      </c>
      <c r="D398" s="10" t="str">
        <f>HYPERLINK("http://www.lifeprint.com/asl101/pages-signs/s/shoes.htm","SHOES")</f>
        <v>SHOES</v>
      </c>
      <c r="E398" s="9" t="str">
        <f>HYPERLINK("http://www.lifeprint.com/asl101/pages-signs/t/think.htm","THINK")</f>
        <v>THINK</v>
      </c>
      <c r="F398" s="10" t="str">
        <f>HYPERLINK("http://www.lifeprint.com/asl101/pages-signs/u/ugly.htm","UGLY")</f>
        <v>UGLY</v>
      </c>
      <c r="G398" s="9" t="str">
        <f>HYPERLINK("http://www.lifeprint.com/asl101/pages-layout/indexing.htm","YOU")</f>
        <v>YOU</v>
      </c>
      <c r="H398" s="8"/>
      <c r="I398" s="8"/>
      <c r="J398" s="8"/>
      <c r="K398" s="8"/>
      <c r="L398" s="7"/>
    </row>
    <row r="399" spans="1:12" ht="34.5" customHeight="1">
      <c r="A399" s="12">
        <v>20</v>
      </c>
      <c r="B399" s="11" t="str">
        <f>HYPERLINK("http://www.lifeprint.com/asl101/pages-signs/20/you-eat-a-lot-regular-which.htm","YOU EAT A-LOT, REGULAR, WHICH?")</f>
        <v>YOU EAT A-LOT, REGULAR, WHICH?</v>
      </c>
      <c r="C399" s="10" t="str">
        <f>HYPERLINK("http://www.lifeprint.com/asl101/pages-signs/a/a-lot.htm","A-LOT, MUCH")</f>
        <v>A-LOT, MUCH</v>
      </c>
      <c r="D399" s="10" t="str">
        <f>HYPERLINK("http://www.lifeprint.com/asl101/pages-signs/e/eat.htm","EAT, FOOD")</f>
        <v>EAT, FOOD</v>
      </c>
      <c r="E399" s="13" t="str">
        <f>HYPERLINK("http://www.lifeprint.com/asl101/pages-signs/r/regular.htm","REGULAR, RIGHTEOUS")</f>
        <v>REGULAR, RIGHTEOUS</v>
      </c>
      <c r="F399" s="9" t="str">
        <f>HYPERLINK("http://www.lifeprint.com/asl101/pages-signs/w/which.htm","WHICH")</f>
        <v>WHICH</v>
      </c>
      <c r="G399" s="9" t="str">
        <f>HYPERLINK("http://www.lifeprint.com/asl101/pages-layout/indexing.htm","YOU")</f>
        <v>YOU</v>
      </c>
      <c r="H399" s="8"/>
      <c r="I399" s="8"/>
      <c r="J399" s="8"/>
      <c r="K399" s="8"/>
      <c r="L399" s="7"/>
    </row>
    <row r="400" spans="1:12" ht="34.5" customHeight="1">
      <c r="A400" s="12">
        <v>20</v>
      </c>
      <c r="B400" s="11" t="str">
        <f>HYPERLINK("http://www.lifeprint.com/asl101/pages-signs/20/pizza-thin-thick-which-prefer-you.htm","PIZZA THIN-[crust], THICK-[crust], WHICH PREFER YOU?")</f>
        <v>PIZZA THIN-[crust], THICK-[crust], WHICH PREFER YOU?</v>
      </c>
      <c r="C400" s="10" t="str">
        <f>HYPERLINK("http://www.lifeprint.com/asl101/pages-signs/f/favorite.htm","PREFER, FAVORITE")</f>
        <v>PREFER, FAVORITE</v>
      </c>
      <c r="D400" s="10" t="str">
        <f>HYPERLINK("http://www.lifeprint.com/asl101/pages-signs/p/pizza.htm","PIZZA")</f>
        <v>PIZZA</v>
      </c>
      <c r="E400" s="10" t="str">
        <f>HYPERLINK("http://www.lifeprint.com/asl101/pages-signs/t/thick.htm","THICK")</f>
        <v>THICK</v>
      </c>
      <c r="F400" s="10" t="str">
        <f>HYPERLINK("http://www.lifeprint.com/asl101/pages-signs/t/thin.htm","THIN")</f>
        <v>THIN</v>
      </c>
      <c r="G400" s="9" t="str">
        <f>HYPERLINK("http://www.lifeprint.com/asl101/pages-signs/w/which.htm","WHICH")</f>
        <v>WHICH</v>
      </c>
      <c r="H400" s="9" t="str">
        <f>HYPERLINK("http://www.lifeprint.com/asl101/pages-layout/indexing.htm","YOU")</f>
        <v>YOU</v>
      </c>
      <c r="I400" s="8"/>
      <c r="J400" s="8"/>
      <c r="K400" s="8"/>
      <c r="L400" s="7"/>
    </row>
    <row r="401" spans="1:12" ht="34.5" customHeight="1">
      <c r="A401" s="12">
        <v>20</v>
      </c>
      <c r="B401" s="11" t="str">
        <f>HYPERLINK("http://www.lifeprint.com/asl101/pages-signs/20/hair-long-short-you-think-pretty-which.htm","HAIR, LONG-HAIR, SHORT-HAIR, WHICH YOU THINK PRETTY?")</f>
        <v>HAIR, LONG-HAIR, SHORT-HAIR, WHICH YOU THINK PRETTY?</v>
      </c>
      <c r="C401" s="10" t="str">
        <f>HYPERLINK("http://www.lifeprint.com/asl101/pages-signs/h/hair.htm","HAIR")</f>
        <v>HAIR</v>
      </c>
      <c r="D401" s="13" t="str">
        <f>HYPERLINK("http://www.lifeprint.com/asl101/pages-signs/h/hair.htm","LONG-HAIR")</f>
        <v>LONG-HAIR</v>
      </c>
      <c r="E401" s="10" t="str">
        <f>HYPERLINK("http://www.lifeprint.com/asl101/pages-signs/h/hair.htm","HAIR-SHORT, SHORT-HAIR")</f>
        <v>HAIR-SHORT, SHORT-HAIR</v>
      </c>
      <c r="F401" s="10" t="str">
        <f>HYPERLINK("http://www.lifeprint.com/asl101/pages-signs/p/pretty.htm","PRETTY")</f>
        <v>PRETTY</v>
      </c>
      <c r="G401" s="9" t="str">
        <f>HYPERLINK("http://www.lifeprint.com/asl101/pages-signs/t/think.htm","THINK")</f>
        <v>THINK</v>
      </c>
      <c r="H401" s="9" t="str">
        <f>HYPERLINK("http://www.lifeprint.com/asl101/pages-signs/w/which.htm","WHICH")</f>
        <v>WHICH</v>
      </c>
      <c r="I401" s="9" t="str">
        <f>HYPERLINK("http://www.lifeprint.com/asl101/pages-layout/indexing.htm","YOU")</f>
        <v>YOU</v>
      </c>
      <c r="J401" s="8"/>
      <c r="K401" s="8"/>
      <c r="L401" s="7"/>
    </row>
    <row r="402" spans="1:12" ht="34.5" customHeight="1">
      <c r="A402" s="12">
        <v>21</v>
      </c>
      <c r="B402" s="11" t="str">
        <f>HYPERLINK("http://www.lifeprint.com/asl101/pages-signs/21/something-broken-you-prefer-hire-mechanic-or-fix-it-yourself-which.htm","SOMETHING BROKE, YOU PREFER HIRE MECHANIC, [bodyshift], F-I-X YOURSELF, WHICH?")</f>
        <v>SOMETHING BROKE, YOU PREFER HIRE MECHANIC, [bodyshift], F-I-X YOURSELF, WHICH?</v>
      </c>
      <c r="C402" s="9" t="str">
        <f>HYPERLINK("http://www.lifeprint.com/asl101/pages-signs/o/or.htm","Bodyshift, OR")</f>
        <v>Bodyshift, OR</v>
      </c>
      <c r="D402" s="13" t="str">
        <f>HYPERLINK("http://www.lifeprint.com/asl101/pages-signs/b/break.htm","BREAK, BROKE")</f>
        <v>BREAK, BROKE</v>
      </c>
      <c r="E402" s="13" t="str">
        <f>HYPERLINK("http://www.lifeprint.com/asl101/pages-signs/f/fix.htm","FIX, #FIX")</f>
        <v>FIX, #FIX</v>
      </c>
      <c r="F402" s="10" t="str">
        <f>HYPERLINK("http://www.lifeprint.com/asl101/pages-signs/h/hire.htm","HIRE, INVITE")</f>
        <v>HIRE, INVITE</v>
      </c>
      <c r="G402" s="10" t="str">
        <f>HYPERLINK("http://www.lifeprint.com/asl101/pages-signs/m/mechanic.htm","MECHANIC, PLUMBER")</f>
        <v>MECHANIC, PLUMBER</v>
      </c>
      <c r="H402" s="9" t="str">
        <f>HYPERLINK("http://www.lifeprint.com/asl101/pages-signs/f/favorite.htm","PREFER, FAVORITE")</f>
        <v>PREFER, FAVORITE</v>
      </c>
      <c r="I402" s="9" t="str">
        <f>HYPERLINK("http://www.lifeprint.com/asl101/pages-signs/s/single.htm","SINGLE, SOMEONE, SOMETHING, ALONE")</f>
        <v>SINGLE, SOMEONE, SOMETHING, ALONE</v>
      </c>
      <c r="J402" s="9" t="str">
        <f>HYPERLINK("http://www.lifeprint.com/asl101/pages-signs/w/which.htm","WHICH")</f>
        <v>WHICH</v>
      </c>
      <c r="K402" s="14" t="str">
        <f>HYPERLINK("http://www.lifeprint.com/asl101/pages-layout/indexing.htm","YOU")</f>
        <v>YOU</v>
      </c>
      <c r="L402" s="21" t="str">
        <f>HYPERLINK("http://www.lifeprint.com/asl101/pages-signs/s/self.htm","YOURSELF, SELF")</f>
        <v>YOURSELF, SELF</v>
      </c>
    </row>
    <row r="403" spans="1:12" ht="34.5" customHeight="1">
      <c r="A403" s="12">
        <v>21</v>
      </c>
      <c r="B403" s="11" t="str">
        <f>HYPERLINK("http://www.lifeprint.com/asl101/pages-signs/21/you-like-dance.htm","YOU LIKE DANCE?")</f>
        <v>YOU LIKE DANCE?</v>
      </c>
      <c r="C403" s="9" t="str">
        <f>HYPERLINK("http://www.lifeprint.com/asl101/pages-signs/d/dance.htm","DANCE")</f>
        <v>DANCE</v>
      </c>
      <c r="D403" s="9" t="str">
        <f>HYPERLINK("http://www.lifeprint.com/asl101/pages-signs/l/like.htm","LIKE (emotion)")</f>
        <v>LIKE (emotion)</v>
      </c>
      <c r="E403" s="9" t="str">
        <f>HYPERLINK("http://www.lifeprint.com/asl101/pages-layout/indexing.htm","YOU")</f>
        <v>YOU</v>
      </c>
      <c r="F403" s="8"/>
      <c r="G403" s="8"/>
      <c r="H403" s="8"/>
      <c r="I403" s="8"/>
      <c r="J403" s="8"/>
      <c r="K403" s="8"/>
      <c r="L403" s="7"/>
    </row>
    <row r="404" spans="1:12" ht="34.5" customHeight="1">
      <c r="A404" s="12">
        <v>21</v>
      </c>
      <c r="B404" s="11" t="str">
        <f>HYPERLINK("http://www.lifeprint.com/asl101/pages-signs/21/you-like-fishing.htm","YOU LIKE FISHING?")</f>
        <v>YOU LIKE FISHING?</v>
      </c>
      <c r="C404" s="10" t="str">
        <f>HYPERLINK("http://www.lifeprint.com/asl101/pages-signs/f/fishing.htm","FISHING")</f>
        <v>FISHING</v>
      </c>
      <c r="D404" s="9" t="str">
        <f>HYPERLINK("http://www.lifeprint.com/asl101/pages-signs/l/like.htm","LIKE (emotion)")</f>
        <v>LIKE (emotion)</v>
      </c>
      <c r="E404" s="9" t="str">
        <f>HYPERLINK("http://www.lifeprint.com/asl101/pages-layout/indexing.htm","YOU")</f>
        <v>YOU</v>
      </c>
      <c r="F404" s="8"/>
      <c r="G404" s="8"/>
      <c r="H404" s="8"/>
      <c r="I404" s="8"/>
      <c r="J404" s="8"/>
      <c r="K404" s="8"/>
      <c r="L404" s="7"/>
    </row>
    <row r="405" spans="1:12" ht="34.5" customHeight="1">
      <c r="A405" s="12">
        <v>21</v>
      </c>
      <c r="B405" s="11" t="str">
        <f>HYPERLINK("http://www.lifeprint.com/asl101/pages-signs/21/you-enjoy-what-do.htm","YOU ENJOY what-DO?")</f>
        <v>YOU ENJOY what-DO?</v>
      </c>
      <c r="C405" s="10" t="str">
        <f>HYPERLINK("http://www.lifeprint.com/asl101/pages-signs/e/enjoy.htm","ENJOY")</f>
        <v>ENJOY</v>
      </c>
      <c r="D405" s="9" t="str">
        <f>HYPERLINK("http://www.lifeprint.com/asl101/pages-signs/d/do-do.htm","what-DO, DO-what")</f>
        <v>what-DO, DO-what</v>
      </c>
      <c r="E405" s="9" t="str">
        <f>HYPERLINK("http://www.lifeprint.com/asl101/pages-layout/indexing.htm","YOU")</f>
        <v>YOU</v>
      </c>
      <c r="F405" s="8"/>
      <c r="G405" s="8"/>
      <c r="H405" s="8"/>
      <c r="I405" s="8"/>
      <c r="J405" s="8"/>
      <c r="K405" s="8"/>
      <c r="L405" s="7"/>
    </row>
    <row r="406" spans="1:12" ht="34.5" customHeight="1">
      <c r="A406" s="12">
        <v>21</v>
      </c>
      <c r="B406" s="11" t="str">
        <f>HYPERLINK("http://www.lifeprint.com/asl101/pages-signs/21/your-major-what.htm","YOUR MAJOR WHAT?")</f>
        <v>YOUR MAJOR WHAT?</v>
      </c>
      <c r="C406" s="10" t="str">
        <f>HYPERLINK("http://www.lifeprint.com/asl101/pages-signs/m/main.htm","MAJOR, PROFESSION")</f>
        <v>MAJOR, PROFESSION</v>
      </c>
      <c r="D406" s="9" t="str">
        <f>HYPERLINK("http://www.lifeprint.com/asl101/pages-signs/w/what.htm","WHAT, HUH?")</f>
        <v>WHAT, HUH?</v>
      </c>
      <c r="E406" s="9" t="str">
        <f>HYPERLINK("http://www.lifeprint.com/asl101/pages-signs/y/your.htm","YOUR, YOURS")</f>
        <v>YOUR, YOURS</v>
      </c>
      <c r="F406" s="8"/>
      <c r="G406" s="8"/>
      <c r="H406" s="8"/>
      <c r="I406" s="8"/>
      <c r="J406" s="8"/>
      <c r="K406" s="8"/>
      <c r="L406" s="7"/>
    </row>
    <row r="407" spans="1:12" ht="34.5" customHeight="1">
      <c r="A407" s="12">
        <v>21</v>
      </c>
      <c r="B407" s="11" t="str">
        <f>HYPERLINK("http://www.lifeprint.com/asl101/pages-signs/21/your-supervisor-who.htm","YOUR SUPERVISOR, WHO?")</f>
        <v>YOUR SUPERVISOR, WHO?</v>
      </c>
      <c r="C407" s="10" t="str">
        <f>HYPERLINK("http://www.lifeprint.com/asl101/pages-signs/s/supervisor.htm","SUPERVISOR")</f>
        <v>SUPERVISOR</v>
      </c>
      <c r="D407" s="9" t="str">
        <f>HYPERLINK("http://www.lifeprint.com/asl101/pages-signs/w/who.htm","WHO")</f>
        <v>WHO</v>
      </c>
      <c r="E407" s="9" t="str">
        <f>HYPERLINK("http://www.lifeprint.com/asl101/pages-signs/y/your.htm","YOUR, YOURS")</f>
        <v>YOUR, YOURS</v>
      </c>
      <c r="F407" s="8"/>
      <c r="G407" s="8"/>
      <c r="H407" s="8"/>
      <c r="I407" s="8"/>
      <c r="J407" s="8"/>
      <c r="K407" s="8"/>
      <c r="L407" s="7"/>
    </row>
    <row r="408" spans="1:12" ht="34.5" customHeight="1">
      <c r="A408" s="12">
        <v>21</v>
      </c>
      <c r="B408" s="11" t="str">
        <f>HYPERLINK("http://www.lifeprint.com/asl101/pages-signs/21/boss-fire-worker-why.htm","BOSS FIRE WORKER, WHY?")</f>
        <v>BOSS FIRE WORKER, WHY?</v>
      </c>
      <c r="C408" s="10" t="str">
        <f>HYPERLINK("http://www.lifeprint.com/asl101/pages-signs/b/boss.htm","BOSS")</f>
        <v>BOSS</v>
      </c>
      <c r="D408" s="10" t="str">
        <f>HYPERLINK("http://www.lifeprint.com/asl101/pages-signs/f/fire.htm","FIRE, TERMINANTE")</f>
        <v>FIRE, TERMINANTE</v>
      </c>
      <c r="E408" s="9" t="str">
        <f>HYPERLINK("http://www.lifeprint.com/asl101/pages-signs/w/why.htm","WHY")</f>
        <v>WHY</v>
      </c>
      <c r="F408" s="13" t="str">
        <f>HYPERLINK("http://www.lifeprint.com/asl101/pages-signs/w/work.htm","WORKER")</f>
        <v>WORKER</v>
      </c>
      <c r="G408" s="8"/>
      <c r="H408" s="8"/>
      <c r="I408" s="8"/>
      <c r="J408" s="8"/>
      <c r="K408" s="8"/>
      <c r="L408" s="7"/>
    </row>
    <row r="409" spans="1:12" ht="34.5" customHeight="1">
      <c r="A409" s="12">
        <v>21</v>
      </c>
      <c r="B409" s="11" t="str">
        <f>HYPERLINK("http://www.lifeprint.com/asl101/pages-signs/21/you-haircut-how-often.htm","YOU HAIRCUT, HOW OFTEN?")</f>
        <v>YOU HAIRCUT, HOW OFTEN?</v>
      </c>
      <c r="C409" s="10" t="str">
        <f>HYPERLINK("http://www.lifeprint.com/asl101/pages-signs/h/haircut.htm","HAIR-CUT")</f>
        <v>HAIR-CUT</v>
      </c>
      <c r="D409" s="9" t="str">
        <f>HYPERLINK("http://www.lifeprint.com/asl101/pages-signs/h/how.htm","HOW")</f>
        <v>HOW</v>
      </c>
      <c r="E409" s="10" t="str">
        <f>HYPERLINK("http://www.lifeprint.com/asl101/pages-signs/o/often.htm","OFTEN")</f>
        <v>OFTEN</v>
      </c>
      <c r="F409" s="9" t="str">
        <f>HYPERLINK("http://www.lifeprint.com/asl101/pages-layout/indexing.htm","YOU")</f>
        <v>YOU</v>
      </c>
      <c r="G409" s="8"/>
      <c r="H409" s="8"/>
      <c r="I409" s="8"/>
      <c r="J409" s="8"/>
      <c r="K409" s="8"/>
      <c r="L409" s="7"/>
    </row>
    <row r="410" spans="1:12" ht="34.5" customHeight="1">
      <c r="A410" s="12">
        <v>21</v>
      </c>
      <c r="B410" s="11" t="str">
        <f>HYPERLINK("http://www.lifeprint.com/asl101/pages-signs/21/bus-you-ride-school.htm","BUS, YOU RIDE-IN SCHOOL, YOU?")</f>
        <v>BUS, YOU RIDE-IN SCHOOL, YOU?</v>
      </c>
      <c r="C410" s="10" t="str">
        <f>HYPERLINK("http://www.lifeprint.com/asl101/pages-signs/b/bus.htm","BUS, #BUS")</f>
        <v>BUS, #BUS</v>
      </c>
      <c r="D410" s="10" t="str">
        <f>HYPERLINK("http://www.lifeprint.com/asl101/pages-signs/r/ride.htm","RIDE-IN")</f>
        <v>RIDE-IN</v>
      </c>
      <c r="E410" s="10" t="str">
        <f>HYPERLINK("http://www.lifeprint.com/asl101/pages-signs/s/school.htm","SCHOOL")</f>
        <v>SCHOOL</v>
      </c>
      <c r="F410" s="9" t="str">
        <f>HYPERLINK("http://www.lifeprint.com/asl101/pages-layout/indexing.htm","YOU")</f>
        <v>YOU</v>
      </c>
      <c r="G410" s="8"/>
      <c r="H410" s="8"/>
      <c r="I410" s="8"/>
      <c r="J410" s="8"/>
      <c r="K410" s="8"/>
      <c r="L410" s="7"/>
    </row>
    <row r="411" spans="1:12" ht="34.5" customHeight="1">
      <c r="A411" s="12">
        <v>21</v>
      </c>
      <c r="B411" s="11" t="str">
        <f>HYPERLINK("http://www.lifeprint.com/asl101/pages-signs/21/your-house-need-paint.htm","YOUR HOUSE NEED PAINT?")</f>
        <v>YOUR HOUSE NEED PAINT?</v>
      </c>
      <c r="C411" s="10" t="str">
        <f>HYPERLINK("http://www.lifeprint.com/asl101/pages-signs/h/house.htm","HOUSE")</f>
        <v>HOUSE</v>
      </c>
      <c r="D411" s="9" t="str">
        <f>HYPERLINK("http://www.lifeprint.com/asl101/pages-signs/n/need.htm","NEED, MUST, SHOULD")</f>
        <v>NEED, MUST, SHOULD</v>
      </c>
      <c r="E411" s="10" t="str">
        <f>HYPERLINK("http://www.lifeprint.com/asl101/pages-signs/p/paint.htm","PAINT ")</f>
        <v>PAINT </v>
      </c>
      <c r="F411" s="9" t="str">
        <f>HYPERLINK("http://www.lifeprint.com/asl101/pages-signs/y/your.htm","YOUR, YOURS")</f>
        <v>YOUR, YOURS</v>
      </c>
      <c r="G411" s="8"/>
      <c r="H411" s="8"/>
      <c r="I411" s="8"/>
      <c r="J411" s="8"/>
      <c r="K411" s="8"/>
      <c r="L411" s="7"/>
    </row>
    <row r="412" spans="1:12" ht="34.5" customHeight="1">
      <c r="A412" s="12">
        <v>21</v>
      </c>
      <c r="B412" s="11" t="str">
        <f>HYPERLINK("http://www.lifeprint.com/asl101/pages-signs/21/your-dad-military-before.htm","YOUR DAD ARMY BEFORE?")</f>
        <v>YOUR DAD ARMY BEFORE?</v>
      </c>
      <c r="C412" s="10" t="str">
        <f>HYPERLINK("http://www.lifeprint.com/asl101/pages-signs/a/army.htm","ARMY, MILITARY")</f>
        <v>ARMY, MILITARY</v>
      </c>
      <c r="D412" s="9" t="str">
        <f>HYPERLINK("http://www.lifeprint.com/asl101/pages-signs/d/dad.htm","DAD, FATHER")</f>
        <v>DAD, FATHER</v>
      </c>
      <c r="E412" s="9" t="str">
        <f>HYPERLINK("http://www.lifeprint.com/asl101/pages-signs/n/next.htm","PAST, BEFORE")</f>
        <v>PAST, BEFORE</v>
      </c>
      <c r="F412" s="9" t="str">
        <f>HYPERLINK("http://www.lifeprint.com/asl101/pages-signs/y/your.htm","YOUR, YOURS")</f>
        <v>YOUR, YOURS</v>
      </c>
      <c r="G412" s="8"/>
      <c r="H412" s="8"/>
      <c r="I412" s="8"/>
      <c r="J412" s="8"/>
      <c r="K412" s="8"/>
      <c r="L412" s="7"/>
    </row>
    <row r="413" spans="1:12" ht="34.5" customHeight="1">
      <c r="A413" s="12">
        <v>21</v>
      </c>
      <c r="B413" s="11" t="str">
        <f>HYPERLINK("http://www.lifeprint.com/asl101/pages-signs/21/your-resume-how-many-pages.htm","YOUR RESUME, HOW-MANY PAGE?")</f>
        <v>YOUR RESUME, HOW-MANY PAGE?</v>
      </c>
      <c r="C413" s="9" t="str">
        <f>HYPERLINK("http://www.lifeprint.com/asl101/pages-signs/h/how-many.htm","HOW-MANY")</f>
        <v>HOW-MANY</v>
      </c>
      <c r="D413" s="13" t="str">
        <f>HYPERLINK("http://www.lifeprint.com/asl101/pages-signs/p/page.htm","PAGE")</f>
        <v>PAGE</v>
      </c>
      <c r="E413" s="10" t="str">
        <f>HYPERLINK("http://www.lifeprint.com/asl101/pages-signs/r/resume.htm","RESUME")</f>
        <v>RESUME</v>
      </c>
      <c r="F413" s="9" t="str">
        <f>HYPERLINK("http://www.lifeprint.com/asl101/pages-signs/y/your.htm","YOUR, YOURS")</f>
        <v>YOUR, YOURS</v>
      </c>
      <c r="G413" s="8"/>
      <c r="H413" s="8"/>
      <c r="I413" s="8"/>
      <c r="J413" s="8"/>
      <c r="K413" s="8"/>
      <c r="L413" s="7"/>
    </row>
    <row r="414" spans="1:12" ht="34.5" customHeight="1">
      <c r="A414" s="12">
        <v>21</v>
      </c>
      <c r="B414" s="11" t="str">
        <f>HYPERLINK("http://www.lifeprint.com/asl101/pages-signs/21/your-church-send-missionaries.htm","YOUR CHURCH SEND MISSIONARY?")</f>
        <v>YOUR CHURCH SEND MISSIONARY?</v>
      </c>
      <c r="C414" s="10" t="str">
        <f>HYPERLINK("http://www.lifeprint.com/asl101/pages-signs/c/church.htm","CHURCH")</f>
        <v>CHURCH</v>
      </c>
      <c r="D414" s="13" t="str">
        <f>HYPERLINK("http://www.lifeprint.com/asl101/pages-signs/m/missionary.htm","PREACHER, MISSIONARY")</f>
        <v>PREACHER, MISSIONARY</v>
      </c>
      <c r="E414" s="10" t="str">
        <f>HYPERLINK("http://www.lifeprint.com/asl101/pages-signs/s/send.htm","SEND, MAIL")</f>
        <v>SEND, MAIL</v>
      </c>
      <c r="F414" s="9" t="str">
        <f>HYPERLINK("http://www.lifeprint.com/asl101/pages-signs/y/your.htm","YOUR, YOURS")</f>
        <v>YOUR, YOURS</v>
      </c>
      <c r="G414" s="8"/>
      <c r="H414" s="8"/>
      <c r="I414" s="8"/>
      <c r="J414" s="8"/>
      <c r="K414" s="8"/>
      <c r="L414" s="7"/>
    </row>
    <row r="415" spans="1:12" ht="34.5" customHeight="1">
      <c r="A415" s="12">
        <v>21</v>
      </c>
      <c r="B415" s="11" t="str">
        <f>HYPERLINK("http://www.lifeprint.com/asl101/pages-signs/21/your-house-who-manage.htm","YOUR HOUSE, WHO MANAGE?")</f>
        <v>YOUR HOUSE, WHO MANAGE?</v>
      </c>
      <c r="C415" s="10" t="str">
        <f>HYPERLINK("http://www.lifeprint.com/asl101/pages-signs/h/house.htm","HOUSE")</f>
        <v>HOUSE</v>
      </c>
      <c r="D415" s="10" t="str">
        <f>HYPERLINK("http://www.lifeprint.com/asl101/pages-signs/c/control.htm","CONTROL, MANAGE")</f>
        <v>CONTROL, MANAGE</v>
      </c>
      <c r="E415" s="9" t="str">
        <f>HYPERLINK("http://www.lifeprint.com/asl101/pages-signs/w/who.htm","WHO")</f>
        <v>WHO</v>
      </c>
      <c r="F415" s="9" t="str">
        <f>HYPERLINK("http://www.lifeprint.com/asl101/pages-signs/y/your.htm","YOUR, YOURS")</f>
        <v>YOUR, YOURS</v>
      </c>
      <c r="G415" s="8"/>
      <c r="H415" s="8"/>
      <c r="I415" s="8"/>
      <c r="J415" s="8"/>
      <c r="K415" s="8"/>
      <c r="L415" s="7"/>
    </row>
    <row r="416" spans="1:12" ht="34.5" customHeight="1">
      <c r="A416" s="12">
        <v>21</v>
      </c>
      <c r="B416" s="11" t="str">
        <f>HYPERLINK("http://www.lifeprint.com/asl101/pages-signs/21/pilot-use-sun-glasses-why.htm","PILOT USE S-U-N GLASSES, WHY?")</f>
        <v>PILOT USE S-U-N GLASSES, WHY?</v>
      </c>
      <c r="C416" s="10" t="str">
        <f>HYPERLINK("http://www.lifeprint.com/asl101/pages-signs/g/glasses.htm","GLASSES, GALLAUDET")</f>
        <v>GLASSES, GALLAUDET</v>
      </c>
      <c r="D416" s="10" t="str">
        <f>HYPERLINK("http://www.lifeprint.com/asl101/pages-signs/p/pilot.htm","PILOT")</f>
        <v>PILOT</v>
      </c>
      <c r="E416" s="16" t="s">
        <v>6</v>
      </c>
      <c r="F416" s="10" t="str">
        <f>HYPERLINK("http://www.lifeprint.com/asl101/pages-signs/u/use.htm","USE, WEAR")</f>
        <v>USE, WEAR</v>
      </c>
      <c r="G416" s="9" t="str">
        <f>HYPERLINK("http://www.lifeprint.com/asl101/pages-signs/w/why.htm","WHY")</f>
        <v>WHY</v>
      </c>
      <c r="H416" s="8"/>
      <c r="I416" s="8"/>
      <c r="J416" s="8"/>
      <c r="K416" s="8"/>
      <c r="L416" s="7"/>
    </row>
    <row r="417" spans="1:12" ht="34.5" customHeight="1">
      <c r="A417" s="12">
        <v>21</v>
      </c>
      <c r="B417" s="11" t="str">
        <f>HYPERLINK("http://www.lifeprint.com/asl101/pages-signs/21/most-post-office-employees-thin-why.htm","MOST POST-OFFICE WORKER THIN, WHY?")</f>
        <v>MOST POST-OFFICE WORKER THIN, WHY?</v>
      </c>
      <c r="C417" s="10" t="str">
        <f>HYPERLINK("http://www.lifeprint.com/asl101/pages-signs/m/most.htm","MOST")</f>
        <v>MOST</v>
      </c>
      <c r="D417" s="13" t="str">
        <f>HYPERLINK("http://www.lifeprint.com/asl101/pages-signs/p/post-office.htm","POST-OFFICE, P.O.")</f>
        <v>POST-OFFICE, P.O.</v>
      </c>
      <c r="E417" s="10" t="str">
        <f>HYPERLINK("http://www.lifeprint.com/asl101/pages-signs/t/thin.htm","THIN")</f>
        <v>THIN</v>
      </c>
      <c r="F417" s="9" t="str">
        <f>HYPERLINK("http://www.lifeprint.com/asl101/pages-signs/w/why.htm","WHY")</f>
        <v>WHY</v>
      </c>
      <c r="G417" s="13" t="str">
        <f>HYPERLINK("http://www.lifeprint.com/asl101/pages-signs/w/work.htm","WORKER")</f>
        <v>WORKER</v>
      </c>
      <c r="H417" s="8"/>
      <c r="I417" s="8"/>
      <c r="J417" s="8"/>
      <c r="K417" s="8"/>
      <c r="L417" s="7"/>
    </row>
    <row r="418" spans="1:12" ht="34.5" customHeight="1">
      <c r="A418" s="12">
        <v>21</v>
      </c>
      <c r="B418" s="11" t="str">
        <f>HYPERLINK("http://www.lifeprint.com/asl101/pages-signs/21/you-go-dentist-how-often.htm","YOU GO DENTIST HOW OFTEN?")</f>
        <v>YOU GO DENTIST HOW OFTEN?</v>
      </c>
      <c r="C418" s="10" t="str">
        <f>HYPERLINK("http://www.lifeprint.com/asl101/pages-signs/d/dentist.htm","DENTIST")</f>
        <v>DENTIST</v>
      </c>
      <c r="D418" s="10" t="str">
        <f>HYPERLINK("http://www.lifeprint.com/asl101/pages-signs/g/go.htm","GO")</f>
        <v>GO</v>
      </c>
      <c r="E418" s="9" t="str">
        <f>HYPERLINK("http://www.lifeprint.com/asl101/pages-signs/h/how.htm","HOW")</f>
        <v>HOW</v>
      </c>
      <c r="F418" s="10" t="str">
        <f>HYPERLINK("http://www.lifeprint.com/asl101/pages-signs/o/often.htm","OFTEN")</f>
        <v>OFTEN</v>
      </c>
      <c r="G418" s="9" t="str">
        <f>HYPERLINK("http://www.lifeprint.com/asl101/pages-layout/indexing.htm","YOU")</f>
        <v>YOU</v>
      </c>
      <c r="H418" s="8"/>
      <c r="I418" s="8"/>
      <c r="J418" s="8"/>
      <c r="K418" s="8"/>
      <c r="L418" s="7"/>
    </row>
    <row r="419" spans="1:12" ht="34.5" customHeight="1">
      <c r="A419" s="12">
        <v>21</v>
      </c>
      <c r="B419" s="11" t="str">
        <f>HYPERLINK("http://www.lifeprint.com/asl101/pages-signs/21/job-you-apply-before-how-many.htm","JOB YOU APPLY BEFORE, HOW MANY?")</f>
        <v>JOB YOU APPLY BEFORE, HOW MANY?</v>
      </c>
      <c r="C419" s="10" t="str">
        <f>HYPERLINK("http://www.lifeprint.com/asl101/pages-signs/a/apply.htm","APPLY, VOLUNTEER")</f>
        <v>APPLY, VOLUNTEER</v>
      </c>
      <c r="D419" s="9" t="str">
        <f>HYPERLINK("http://www.lifeprint.com/asl101/pages-signs/h/how-many.htm","HOW-MANY")</f>
        <v>HOW-MANY</v>
      </c>
      <c r="E419" s="13" t="str">
        <f>HYPERLINK("http://www.lifeprint.com/asl101/pages-signs/j/job.htm","JOB, #JOB")</f>
        <v>JOB, #JOB</v>
      </c>
      <c r="F419" s="9" t="str">
        <f>HYPERLINK("http://www.lifeprint.com/asl101/pages-signs/n/next.htm","PAST, BEFORE")</f>
        <v>PAST, BEFORE</v>
      </c>
      <c r="G419" s="9" t="str">
        <f>HYPERLINK("http://www.lifeprint.com/asl101/pages-layout/indexing.htm","YOU")</f>
        <v>YOU</v>
      </c>
      <c r="H419" s="15"/>
      <c r="I419" s="8"/>
      <c r="J419" s="8"/>
      <c r="K419" s="8"/>
      <c r="L419" s="7"/>
    </row>
    <row r="420" spans="1:12" ht="34.5" customHeight="1">
      <c r="A420" s="12">
        <v>21</v>
      </c>
      <c r="B420" s="11" t="str">
        <f>HYPERLINK("http://www.lifeprint.com/asl101/pages-signs/21/old-boy-friend-picture-you-keep.htm","OLD BOYFRIEND PICTURE YOU KEEP?")</f>
        <v>OLD BOYFRIEND PICTURE YOU KEEP?</v>
      </c>
      <c r="C420" s="10" t="str">
        <f>HYPERLINK("http://www.lifeprint.com/asl101/pages-signs/f/friend.htm","BOYFRIEND")</f>
        <v>BOYFRIEND</v>
      </c>
      <c r="D420" s="10" t="str">
        <f>HYPERLINK("http://www.lifeprint.com/asl101/pages-signs/f/friend.htm","GIRLFRIEND")</f>
        <v>GIRLFRIEND</v>
      </c>
      <c r="E420" s="10" t="str">
        <f>HYPERLINK("http://www.lifeprint.com/asl101/pages-signs/k/keep.htm","KEEP")</f>
        <v>KEEP</v>
      </c>
      <c r="F420" s="13" t="str">
        <f>HYPERLINK("http://www.lifeprint.com/asl101/pages-signs/o/old.htm","OLD, AGE")</f>
        <v>OLD, AGE</v>
      </c>
      <c r="G420" s="10" t="str">
        <f>HYPERLINK("http://www.lifeprint.com/asl101/pages-signs/p/picture.htm","PICTURE")</f>
        <v>PICTURE</v>
      </c>
      <c r="H420" s="9" t="str">
        <f>HYPERLINK("http://www.lifeprint.com/asl101/pages-layout/indexing.htm","YOU")</f>
        <v>YOU</v>
      </c>
      <c r="I420" s="8"/>
      <c r="J420" s="8"/>
      <c r="K420" s="8"/>
      <c r="L420" s="7"/>
    </row>
    <row r="421" spans="1:12" ht="34.5" customHeight="1">
      <c r="A421" s="12">
        <v>21</v>
      </c>
      <c r="B421" s="11" t="str">
        <f>HYPERLINK("http://www.lifeprint.com/asl101/pages-signs/21/you-wish-yourself-lawyer.htm","YOU WISH YOURSELF LAWYER?")</f>
        <v>YOU WISH YOURSELF LAWYER?</v>
      </c>
      <c r="C421" s="10" t="str">
        <f>HYPERLINK("http://www.lifeprint.com/asl101/pages-signs/l/law.htm","LAW, LEGAL")</f>
        <v>LAW, LEGAL</v>
      </c>
      <c r="D421" s="10" t="str">
        <f>HYPERLINK("http://www.lifeprint.com/asl101/pages-signs/l/lawyer.htm","LAWYER")</f>
        <v>LAWYER</v>
      </c>
      <c r="E421" s="10" t="str">
        <f>HYPERLINK("http://www.lifeprint.com/asl101/pages-signs/a/agent.htm","PERSON, AGENT")</f>
        <v>PERSON, AGENT</v>
      </c>
      <c r="F421" s="10" t="str">
        <f>HYPERLINK("http://www.lifeprint.com/asl101/pages-signs/h/hungry.htm","HUNGRY, WISH")</f>
        <v>HUNGRY, WISH</v>
      </c>
      <c r="G421" s="9" t="str">
        <f>HYPERLINK("http://www.lifeprint.com/asl101/pages-layout/indexing.htm","YOU")</f>
        <v>YOU</v>
      </c>
      <c r="H421" s="9" t="str">
        <f>HYPERLINK("http://www.lifeprint.com/asl101/pages-signs/s/self.htm","YOURSELF, SELF")</f>
        <v>YOURSELF, SELF</v>
      </c>
      <c r="I421" s="8"/>
      <c r="J421" s="8"/>
      <c r="K421" s="8"/>
      <c r="L421" s="7"/>
    </row>
    <row r="422" spans="1:12" ht="34.5" customHeight="1">
      <c r="A422" s="12">
        <v>22</v>
      </c>
      <c r="B422" s="11" t="str">
        <f>HYPERLINK("http://www.lifeprint.com/asl101/pages-signs/22/suppose-you-go-bank-you-prefer-computer-or-an-actual-in-person-teller.htm","SUPPOSE YOU GO BANK, YOU PREFER COMPUTER [bodyshift] TRUE PERSON TELLER?")</f>
        <v>SUPPOSE YOU GO BANK, YOU PREFER COMPUTER [bodyshift] TRUE PERSON TELLER?</v>
      </c>
      <c r="C422" s="10" t="str">
        <f>HYPERLINK("http://www.lifeprint.com/asl101/pages-signs/b/bank.htm","BANK, #BANK")</f>
        <v>BANK, #BANK</v>
      </c>
      <c r="D422" s="9" t="str">
        <f>HYPERLINK("http://www.lifeprint.com/asl101/pages-signs/o/or.htm","Bodyshift, OR")</f>
        <v>Bodyshift, OR</v>
      </c>
      <c r="E422" s="10" t="str">
        <f>HYPERLINK("http://www.lifeprint.com/asl101/pages-signs/c/computer.htm","COMPUTER")</f>
        <v>COMPUTER</v>
      </c>
      <c r="F422" s="10" t="str">
        <f>HYPERLINK("http://www.lifeprint.com/asl101/pages-signs/g/go.htm","GO")</f>
        <v>GO</v>
      </c>
      <c r="G422" s="9" t="str">
        <f>HYPERLINK("http://www.lifeprint.com/asl101/pages-signs/i/idea.htm","IF, SUPPOSE")</f>
        <v>IF, SUPPOSE</v>
      </c>
      <c r="H422" s="10" t="str">
        <f>HYPERLINK("http://www.lifeprint.com/asl101/pages-signs/a/agent.htm","PERSON, AGENT")</f>
        <v>PERSON, AGENT</v>
      </c>
      <c r="I422" s="9" t="str">
        <f>HYPERLINK("http://www.lifeprint.com/asl101/pages-signs/f/favorite.htm","PREFER, FAVORITE")</f>
        <v>PREFER, FAVORITE</v>
      </c>
      <c r="J422" s="9" t="str">
        <f>HYPERLINK("http://www.lifeprint.com/asl101/pages-signs/t/teller.htm","TELLER")</f>
        <v>TELLER</v>
      </c>
      <c r="K422" s="20" t="str">
        <f>HYPERLINK("http://www.lifeprint.com/asl101/pages-signs/t/true.htm","TRUE, REAL")</f>
        <v>TRUE, REAL</v>
      </c>
      <c r="L422" s="19" t="str">
        <f>HYPERLINK("http://www.lifeprint.com/asl101/pages-layout/indexing.htm","YOU")</f>
        <v>YOU</v>
      </c>
    </row>
    <row r="423" spans="1:12" ht="34.5" customHeight="1">
      <c r="A423" s="12">
        <v>22</v>
      </c>
      <c r="B423" s="11" t="str">
        <f>HYPERLINK("http://www.lifeprint.com/asl101/pages-signs/22/you-think-parents-should-pay-children-for-cleaning-bedroom.htm","YOU THINK PARENT SHOULD PAY CHILDREN FOR CLEAN+ BEDROOM?")</f>
        <v>YOU THINK PARENT SHOULD PAY CHILDREN FOR CLEAN+ BEDROOM?</v>
      </c>
      <c r="C423" s="10" t="str">
        <f>HYPERLINK("http://www.lifeprint.com/asl101/pages-signs/b/bedroom.htm","BEDROOM")</f>
        <v>BEDROOM</v>
      </c>
      <c r="D423" s="10" t="str">
        <f>HYPERLINK("http://www.lifeprint.com/asl101/pages-signs/c/child.htm","CHILDREN")</f>
        <v>CHILDREN</v>
      </c>
      <c r="E423" s="13" t="str">
        <f>HYPERLINK("http://www.lifeprint.com/asl101/pages-signs/c/clean.htm","CLEAN, CLEAN-UP")</f>
        <v>CLEAN, CLEAN-UP</v>
      </c>
      <c r="F423" s="9" t="str">
        <f>HYPERLINK("http://www.lifeprint.com/asl101/pages-signs/f/for.htm","FOR")</f>
        <v>FOR</v>
      </c>
      <c r="G423" s="10" t="str">
        <f>HYPERLINK("http://www.lifeprint.com/asl101/pages-signs/p/parents.htm","PARENTS")</f>
        <v>PARENTS</v>
      </c>
      <c r="H423" s="10" t="str">
        <f>HYPERLINK("http://www.lifeprint.com/asl101/pages-signs/p/pay.htm","PAY")</f>
        <v>PAY</v>
      </c>
      <c r="I423" s="9" t="str">
        <f>HYPERLINK("http://www.lifeprint.com/asl101/pages-signs/n/need.htm","NEED, MUST, SHOULD")</f>
        <v>NEED, MUST, SHOULD</v>
      </c>
      <c r="J423" s="9" t="str">
        <f>HYPERLINK("http://www.lifeprint.com/asl101/pages-signs/t/think.htm","THINK")</f>
        <v>THINK</v>
      </c>
      <c r="K423" s="14" t="str">
        <f>HYPERLINK("http://www.lifeprint.com/asl101/pages-layout/indexing.htm","YOU")</f>
        <v>YOU</v>
      </c>
      <c r="L423" s="7"/>
    </row>
    <row r="424" spans="1:12" ht="34.5" customHeight="1">
      <c r="A424" s="12">
        <v>22</v>
      </c>
      <c r="B424" s="11" t="str">
        <f>HYPERLINK("http://www.lifeprint.com/asl101/pages-signs/22/tomorrow-are-you-busy.htm","TOMORROW YOU #BUSY?")</f>
        <v>TOMORROW YOU #BUSY?</v>
      </c>
      <c r="C424" s="10" t="str">
        <f>HYPERLINK("http://www.lifeprint.com/asl101/pages-signs/b/busy.htm","BUSY, #BUSY")</f>
        <v>BUSY, #BUSY</v>
      </c>
      <c r="D424" s="10" t="str">
        <f>HYPERLINK("http://www.lifeprint.com/asl101/pages-signs/t/tomorrow.htm","TOMORROW")</f>
        <v>TOMORROW</v>
      </c>
      <c r="E424" s="9" t="str">
        <f>HYPERLINK("http://www.lifeprint.com/asl101/pages-layout/indexing.htm","YOU")</f>
        <v>YOU</v>
      </c>
      <c r="F424" s="8"/>
      <c r="G424" s="8"/>
      <c r="H424" s="8"/>
      <c r="I424" s="8"/>
      <c r="J424" s="8"/>
      <c r="K424" s="8"/>
      <c r="L424" s="7"/>
    </row>
    <row r="425" spans="1:12" ht="34.5" customHeight="1">
      <c r="A425" s="12">
        <v>22</v>
      </c>
      <c r="B425" s="11" t="str">
        <f>HYPERLINK("http://www.lifeprint.com/asl101/pages-signs/22/what-costs-25-cents.htm","WHAT COST CENT-25?")</f>
        <v>WHAT COST CENT-25?</v>
      </c>
      <c r="C425" s="13" t="str">
        <f>HYPERLINK("http://www.lifeprint.com/asl101/pages-signs/c/cents.htm","CENTS, 25-CENTS, QUARTER")</f>
        <v>CENTS, 25-CENTS, QUARTER</v>
      </c>
      <c r="D425" s="13" t="str">
        <f>HYPERLINK("http://www.lifeprint.com/asl101/pages-signs/c/cost.htm","COST, FEE")</f>
        <v>COST, FEE</v>
      </c>
      <c r="E425" s="9" t="str">
        <f>HYPERLINK("http://www.lifeprint.com/asl101/pages-signs/w/what.htm","WHAT, HUH?")</f>
        <v>WHAT, HUH?</v>
      </c>
      <c r="F425" s="9" t="str">
        <f>HYPERLINK("http://www.lifeprint.com/asl101/pages-signs/w/what.htm","WHAT, HUH?")</f>
        <v>WHAT, HUH?</v>
      </c>
      <c r="G425" s="8"/>
      <c r="H425" s="8"/>
      <c r="I425" s="8"/>
      <c r="J425" s="8"/>
      <c r="K425" s="8"/>
      <c r="L425" s="7"/>
    </row>
    <row r="426" spans="1:12" ht="34.5" customHeight="1">
      <c r="A426" s="12">
        <v>22</v>
      </c>
      <c r="B426" s="11" t="str">
        <f>HYPERLINK("http://www.lifeprint.com/asl101/pages-signs/22/some-deaf-subscribe-ssi-why.htm","SOME DEAF SUBSCRIBE-[SSI] WHY?")</f>
        <v>SOME DEAF SUBSCRIBE-[SSI] WHY?</v>
      </c>
      <c r="C426" s="9" t="str">
        <f>HYPERLINK("http://www.lifeprint.com/asl101/pages-signs/d/deaf.htm","DEAF")</f>
        <v>DEAF</v>
      </c>
      <c r="D426" s="13" t="str">
        <f>HYPERLINK("http://www.lifeprint.com/asl101/pages-signs/s/some.htm","SOME, PART")</f>
        <v>SOME, PART</v>
      </c>
      <c r="E426" s="10" t="str">
        <f>HYPERLINK("http://www.lifeprint.com/asl101/pages-signs/s/subscribe.htm","SUBSCRIBE ")</f>
        <v>SUBSCRIBE </v>
      </c>
      <c r="F426" s="9" t="str">
        <f>HYPERLINK("http://www.lifeprint.com/asl101/pages-signs/w/why.htm","WHY")</f>
        <v>WHY</v>
      </c>
      <c r="G426" s="8"/>
      <c r="H426" s="8"/>
      <c r="I426" s="8"/>
      <c r="J426" s="8"/>
      <c r="K426" s="8"/>
      <c r="L426" s="7"/>
    </row>
    <row r="427" spans="1:12" ht="34.5" customHeight="1">
      <c r="A427" s="12">
        <v>22</v>
      </c>
      <c r="B427" s="11" t="str">
        <f>HYPERLINK("http://www.lifeprint.com/asl101/pages-signs/22/you-earn-money-how.htm","YOU EARN MONEY HOW?")</f>
        <v>YOU EARN MONEY HOW?</v>
      </c>
      <c r="C427" s="10" t="str">
        <f>HYPERLINK("http://www.lifeprint.com/asl101/pages-signs/e/earn.htm","EARN")</f>
        <v>EARN</v>
      </c>
      <c r="D427" s="9" t="str">
        <f>HYPERLINK("http://www.lifeprint.com/asl101/pages-signs/h/how.htm","HOW")</f>
        <v>HOW</v>
      </c>
      <c r="E427" s="10" t="str">
        <f>HYPERLINK("http://www.lifeprint.com/asl101/pages-signs/m/money.htm","MONEY")</f>
        <v>MONEY</v>
      </c>
      <c r="F427" s="9" t="str">
        <f>HYPERLINK("http://www.lifeprint.com/asl101/pages-layout/indexing.htm","YOU")</f>
        <v>YOU</v>
      </c>
      <c r="G427" s="8"/>
      <c r="H427" s="8"/>
      <c r="I427" s="8"/>
      <c r="J427" s="8"/>
      <c r="K427" s="8"/>
      <c r="L427" s="7"/>
    </row>
    <row r="428" spans="1:12" ht="34.5" customHeight="1">
      <c r="A428" s="12">
        <v>22</v>
      </c>
      <c r="B428" s="11" t="str">
        <f>HYPERLINK("http://www.lifeprint.com/asl101/pages-signs/22/you-want-retire-how-old.htm","YOU WANT RETIRE, how-OLD?")</f>
        <v>YOU WANT RETIRE, how-OLD?</v>
      </c>
      <c r="C428" s="13" t="str">
        <f>HYPERLINK("http://www.lifeprint.com/asl101/pages-signs/o/old.htm","OLD, AGE")</f>
        <v>OLD, AGE</v>
      </c>
      <c r="D428" s="10" t="str">
        <f>HYPERLINK("http://www.lifeprint.com/asl101/pages-signs/r/retire.htm","RETIRE")</f>
        <v>RETIRE</v>
      </c>
      <c r="E428" s="9" t="str">
        <f>HYPERLINK("http://www.lifeprint.com/asl101/pages-signs/w/want.htm","WANT")</f>
        <v>WANT</v>
      </c>
      <c r="F428" s="9" t="str">
        <f>HYPERLINK("http://www.lifeprint.com/asl101/pages-layout/indexing.htm","YOU")</f>
        <v>YOU</v>
      </c>
      <c r="G428" s="8"/>
      <c r="H428" s="8"/>
      <c r="I428" s="8"/>
      <c r="J428" s="8"/>
      <c r="K428" s="8"/>
      <c r="L428" s="7"/>
    </row>
    <row r="429" spans="1:12" ht="34.5" customHeight="1">
      <c r="A429" s="12">
        <v>22</v>
      </c>
      <c r="B429" s="11" t="str">
        <f>HYPERLINK("http://www.lifeprint.com/asl101/pages-signs/22/everyday-you-buy-what.htm","EVERYDAY YOU BUY WHAT?")</f>
        <v>EVERYDAY YOU BUY WHAT?</v>
      </c>
      <c r="C429" s="10" t="str">
        <f>HYPERLINK("http://www.lifeprint.com/asl101/pages-signs/b/buy.htm","BUY, PURCHASE")</f>
        <v>BUY, PURCHASE</v>
      </c>
      <c r="D429" s="13" t="str">
        <f>HYPERLINK("http://www.lifeprint.com/asl101/pages-signs/e/everyday.htm","EVERYDAY, DAILY")</f>
        <v>EVERYDAY, DAILY</v>
      </c>
      <c r="E429" s="9" t="str">
        <f>HYPERLINK("http://www.lifeprint.com/asl101/pages-signs/w/what.htm","WHAT, HUH?")</f>
        <v>WHAT, HUH?</v>
      </c>
      <c r="F429" s="9" t="str">
        <f>HYPERLINK("http://www.lifeprint.com/asl101/pages-layout/indexing.htm","YOU")</f>
        <v>YOU</v>
      </c>
      <c r="G429" s="8"/>
      <c r="H429" s="8"/>
      <c r="I429" s="8"/>
      <c r="J429" s="8"/>
      <c r="K429" s="8"/>
      <c r="L429" s="7"/>
    </row>
    <row r="430" spans="1:12" ht="34.5" customHeight="1">
      <c r="A430" s="12">
        <v>22</v>
      </c>
      <c r="B430" s="11" t="str">
        <f>HYPERLINK("http://www.lifeprint.com/asl101/pages-signs/22/your-grandma-send-you-money.htm","YOUR GRANDMA SEND-you MONEY?")</f>
        <v>YOUR GRANDMA SEND-you MONEY?</v>
      </c>
      <c r="C430" s="9" t="str">
        <f>HYPERLINK("http://www.lifeprint.com/asl101/pages-signs/g/grandma.htm","GRANDMA")</f>
        <v>GRANDMA</v>
      </c>
      <c r="D430" s="10" t="str">
        <f>HYPERLINK("http://www.lifeprint.com/asl101/pages-signs/m/money.htm","MONEY")</f>
        <v>MONEY</v>
      </c>
      <c r="E430" s="10" t="str">
        <f>HYPERLINK("http://www.lifeprint.com/asl101/pages-signs/s/send.htm","SEND, MAIL")</f>
        <v>SEND, MAIL</v>
      </c>
      <c r="F430" s="9" t="str">
        <f>HYPERLINK("http://www.lifeprint.com/asl101/pages-signs/y/your.htm","YOUR, YOURS")</f>
        <v>YOUR, YOURS</v>
      </c>
      <c r="G430" s="8"/>
      <c r="H430" s="8"/>
      <c r="I430" s="8"/>
      <c r="J430" s="8"/>
      <c r="K430" s="8"/>
      <c r="L430" s="7"/>
    </row>
    <row r="431" spans="1:12" ht="34.5" customHeight="1">
      <c r="A431" s="12">
        <v>22</v>
      </c>
      <c r="B431" s="11" t="str">
        <f>HYPERLINK("http://www.lifeprint.com/asl101/pages-signs/22/show-me-your-favorite-sign.htm","SHOW-me YOUR FAVORITE SIGN.")</f>
        <v>SHOW-me YOUR FAVORITE SIGN.</v>
      </c>
      <c r="C431" s="9" t="str">
        <f>HYPERLINK("http://www.lifeprint.com/asl101/pages-signs/f/favorite.htm","PREFER, FAVORITE")</f>
        <v>PREFER, FAVORITE</v>
      </c>
      <c r="D431" s="10" t="str">
        <f>HYPERLINK("http://www.lifeprint.com/asl101/pages-signs/s/show.htm","SHOW")</f>
        <v>SHOW</v>
      </c>
      <c r="E431" s="9" t="str">
        <f>HYPERLINK("http://www.lifeprint.com/asl101/pages-signs/s/sign.htm","SIGN")</f>
        <v>SIGN</v>
      </c>
      <c r="F431" s="9" t="str">
        <f>HYPERLINK("http://www.lifeprint.com/asl101/pages-signs/y/your.htm","YOUR, YOURS")</f>
        <v>YOUR, YOURS</v>
      </c>
      <c r="G431" s="8"/>
      <c r="H431" s="8"/>
      <c r="I431" s="8"/>
      <c r="J431" s="8"/>
      <c r="K431" s="8"/>
      <c r="L431" s="7"/>
    </row>
    <row r="432" spans="1:12" ht="34.5" customHeight="1">
      <c r="A432" s="12">
        <v>22</v>
      </c>
      <c r="B432" s="11" t="str">
        <f>HYPERLINK("http://www.lifeprint.com/asl101/pages-signs/22/you-have-your-own-office.htm","YOU HAVE YOURSELF OFFICE?")</f>
        <v>YOU HAVE YOURSELF OFFICE?</v>
      </c>
      <c r="C432" s="9" t="str">
        <f>HYPERLINK("http://www.lifeprint.com/asl101/pages-signs/h/have.htm","HAVE")</f>
        <v>HAVE</v>
      </c>
      <c r="D432" s="10" t="str">
        <f>HYPERLINK("http://www.lifeprint.com/asl101/pages-signs/o/office.htm","OFFICE")</f>
        <v>OFFICE</v>
      </c>
      <c r="E432" s="9" t="str">
        <f>HYPERLINK("http://www.lifeprint.com/asl101/pages-layout/indexing.htm","YOU")</f>
        <v>YOU</v>
      </c>
      <c r="F432" s="9" t="str">
        <f>HYPERLINK("http://www.lifeprint.com/asl101/pages-signs/s/self.htm","YOURSELF, SELF")</f>
        <v>YOURSELF, SELF</v>
      </c>
      <c r="G432" s="8"/>
      <c r="H432" s="8"/>
      <c r="I432" s="8"/>
      <c r="J432" s="8"/>
      <c r="K432" s="8"/>
      <c r="L432" s="7"/>
    </row>
    <row r="433" spans="1:12" ht="34.5" customHeight="1">
      <c r="A433" s="12">
        <v>22</v>
      </c>
      <c r="B433" s="11" t="str">
        <f>HYPERLINK("http://www.lifeprint.com/asl101/pages-signs/22/can-deaf-go-college-free.htm","CAN DEAF GO COLLEGE FREE?")</f>
        <v>CAN DEAF GO COLLEGE FREE?</v>
      </c>
      <c r="C433" s="9" t="str">
        <f>HYPERLINK("http://www.lifeprint.com/asl101/pages-signs/c/can.htm","CAN, ABLE")</f>
        <v>CAN, ABLE</v>
      </c>
      <c r="D433" s="10" t="str">
        <f>HYPERLINK("http://www.lifeprint.com/asl101/pages-signs/c/college.htm","COLLEGE")</f>
        <v>COLLEGE</v>
      </c>
      <c r="E433" s="9" t="str">
        <f>HYPERLINK("http://www.lifeprint.com/asl101/pages-signs/d/deaf.htm","DEAF")</f>
        <v>DEAF</v>
      </c>
      <c r="F433" s="9" t="str">
        <f>HYPERLINK("http://www.lifeprint.com/asl101/pages-signs/f/free.htm","FREE")</f>
        <v>FREE</v>
      </c>
      <c r="G433" s="10" t="str">
        <f>HYPERLINK("http://www.lifeprint.com/asl101/pages-signs/g/go.htm","GO")</f>
        <v>GO</v>
      </c>
      <c r="H433" s="8"/>
      <c r="I433" s="8"/>
      <c r="J433" s="8"/>
      <c r="K433" s="8"/>
      <c r="L433" s="7"/>
    </row>
    <row r="434" spans="1:12" ht="34.5" customHeight="1">
      <c r="A434" s="12">
        <v>22</v>
      </c>
      <c r="B434" s="11" t="str">
        <f>HYPERLINK("http://www.lifeprint.com/asl101/pages-signs/22/college-students-always-broke-why.htm","COLLEGE STUDENT ALWAYS BROKE-[financially], WHY?")</f>
        <v>COLLEGE STUDENT ALWAYS BROKE-[financially], WHY?</v>
      </c>
      <c r="C434" s="10" t="str">
        <f>HYPERLINK("http://www.lifeprint.com/asl101/pages-signs/a/always.htm","ALWAYS")</f>
        <v>ALWAYS</v>
      </c>
      <c r="D434" s="10" t="str">
        <f>HYPERLINK("http://www.lifeprint.com/asl101/pages-signs/b/broke.htm","BROKE (financially)")</f>
        <v>BROKE (financially)</v>
      </c>
      <c r="E434" s="10" t="str">
        <f>HYPERLINK("http://www.lifeprint.com/asl101/pages-signs/c/college.htm","COLLEGE")</f>
        <v>COLLEGE</v>
      </c>
      <c r="F434" s="9" t="str">
        <f>HYPERLINK("http://www.lifeprint.com/asl101/pages-signs/s/student.htm","STUDENT")</f>
        <v>STUDENT</v>
      </c>
      <c r="G434" s="9" t="str">
        <f>HYPERLINK("http://www.lifeprint.com/asl101/pages-signs/w/why.htm","WHY")</f>
        <v>WHY</v>
      </c>
      <c r="H434" s="8"/>
      <c r="I434" s="8"/>
      <c r="J434" s="8"/>
      <c r="K434" s="8"/>
      <c r="L434" s="7"/>
    </row>
    <row r="435" spans="1:12" ht="34.5" customHeight="1">
      <c r="A435" s="12">
        <v>22</v>
      </c>
      <c r="B435" s="11" t="str">
        <f>HYPERLINK("http://www.lifeprint.com/asl101/pages-signs/22/you-like-go-class-early.htm","YOU LIKE GO CLASS EARLY?")</f>
        <v>YOU LIKE GO CLASS EARLY?</v>
      </c>
      <c r="C435" s="10" t="str">
        <f>HYPERLINK("http://www.lifeprint.com/asl101/pages-signs/c/class.htm","CLASS")</f>
        <v>CLASS</v>
      </c>
      <c r="D435" s="10" t="str">
        <f>HYPERLINK("http://www.lifeprint.com/asl101/pages-signs/e/early.htm","EARLY")</f>
        <v>EARLY</v>
      </c>
      <c r="E435" s="10" t="str">
        <f>HYPERLINK("http://www.lifeprint.com/asl101/pages-signs/g/go.htm","GO")</f>
        <v>GO</v>
      </c>
      <c r="F435" s="9" t="str">
        <f>HYPERLINK("http://www.lifeprint.com/asl101/pages-signs/l/like.htm","LIKE (emotion)")</f>
        <v>LIKE (emotion)</v>
      </c>
      <c r="G435" s="9" t="str">
        <f>HYPERLINK("http://www.lifeprint.com/asl101/pages-layout/indexing.htm","YOU")</f>
        <v>YOU</v>
      </c>
      <c r="H435" s="8"/>
      <c r="I435" s="8"/>
      <c r="J435" s="8"/>
      <c r="K435" s="8"/>
      <c r="L435" s="7"/>
    </row>
    <row r="436" spans="1:12" ht="34.5" customHeight="1">
      <c r="A436" s="12">
        <v>22</v>
      </c>
      <c r="B436" s="11" t="str">
        <f>HYPERLINK("http://www.lifeprint.com/asl101/pages-signs/22/you-think-goverment-pay-good.htm","YOU THINK GOVERNMENT PAY GOOD?")</f>
        <v>YOU THINK GOVERNMENT PAY GOOD?</v>
      </c>
      <c r="C436" s="10" t="str">
        <f>HYPERLINK("http://www.lifeprint.com/asl101/pages-signs/g/good.htm","GOOD")</f>
        <v>GOOD</v>
      </c>
      <c r="D436" s="10" t="str">
        <f>HYPERLINK("http://www.lifeprint.com/asl101/pages-signs/g/government.htm","GOVERNMENT")</f>
        <v>GOVERNMENT</v>
      </c>
      <c r="E436" s="10" t="str">
        <f>HYPERLINK("http://www.lifeprint.com/asl101/pages-signs/p/pay.htm","PAY")</f>
        <v>PAY</v>
      </c>
      <c r="F436" s="9" t="str">
        <f>HYPERLINK("http://www.lifeprint.com/asl101/pages-signs/t/think.htm","THINK")</f>
        <v>THINK</v>
      </c>
      <c r="G436" s="9" t="str">
        <f>HYPERLINK("http://www.lifeprint.com/asl101/pages-layout/indexing.htm","YOU")</f>
        <v>YOU</v>
      </c>
      <c r="H436" s="8"/>
      <c r="I436" s="8"/>
      <c r="J436" s="8"/>
      <c r="K436" s="8"/>
      <c r="L436" s="7"/>
    </row>
    <row r="437" spans="1:12" ht="34.5" customHeight="1">
      <c r="A437" s="12">
        <v>22</v>
      </c>
      <c r="B437" s="11" t="str">
        <f>HYPERLINK("http://www.lifeprint.com/asl101/pages-signs/22/next-year-school-finish-register-you.htm","next-YEAR SCHOOL REGISTER FINISH YOU?")</f>
        <v>next-YEAR SCHOOL REGISTER FINISH YOU?</v>
      </c>
      <c r="C437" s="10" t="str">
        <f>HYPERLINK("http://www.lifeprint.com/asl101/pages-signs/f/finish.htm","FINISH")</f>
        <v>FINISH</v>
      </c>
      <c r="D437" s="10" t="str">
        <f>HYPERLINK("http://www.lifeprint.com/asl101/pages-signs/r/register.htm","REGISTER")</f>
        <v>REGISTER</v>
      </c>
      <c r="E437" s="10" t="str">
        <f>HYPERLINK("http://www.lifeprint.com/asl101/pages-signs/s/school.htm","SCHOOL")</f>
        <v>SCHOOL</v>
      </c>
      <c r="F437" s="13" t="str">
        <f>HYPERLINK("http://www.lifeprint.com/asl101/pages-signs/y/year.htm","YEAR, NEXT-YEAR")</f>
        <v>YEAR, NEXT-YEAR</v>
      </c>
      <c r="G437" s="9" t="str">
        <f>HYPERLINK("http://www.lifeprint.com/asl101/pages-layout/indexing.htm","YOU")</f>
        <v>YOU</v>
      </c>
      <c r="H437" s="8"/>
      <c r="I437" s="8"/>
      <c r="J437" s="8"/>
      <c r="K437" s="8"/>
      <c r="L437" s="7"/>
    </row>
    <row r="438" spans="1:12" ht="34.5" customHeight="1">
      <c r="A438" s="12">
        <v>22</v>
      </c>
      <c r="B438" s="11" t="str">
        <f>HYPERLINK("http://www.lifeprint.com/asl101/pages-signs/22/your-money-you-keep-where.htm","YOUR MONEY, YOU KEEP WHERE?")</f>
        <v>YOUR MONEY, YOU KEEP WHERE?</v>
      </c>
      <c r="C438" s="10" t="str">
        <f>HYPERLINK("http://www.lifeprint.com/asl101/pages-signs/k/keep.htm","KEEP")</f>
        <v>KEEP</v>
      </c>
      <c r="D438" s="10" t="str">
        <f>HYPERLINK("http://www.lifeprint.com/asl101/pages-signs/m/money.htm","MONEY")</f>
        <v>MONEY</v>
      </c>
      <c r="E438" s="9" t="str">
        <f>HYPERLINK("http://www.lifeprint.com/asl101/pages-signs/w/where","WHERE")</f>
        <v>WHERE</v>
      </c>
      <c r="F438" s="9" t="str">
        <f>HYPERLINK("http://www.lifeprint.com/asl101/pages-layout/indexing.htm","YOU")</f>
        <v>YOU</v>
      </c>
      <c r="G438" s="9" t="str">
        <f>HYPERLINK("http://www.lifeprint.com/asl101/pages-signs/y/your.htm","YOUR, YOURS")</f>
        <v>YOUR, YOURS</v>
      </c>
      <c r="H438" s="8"/>
      <c r="I438" s="8"/>
      <c r="J438" s="8"/>
      <c r="K438" s="8"/>
      <c r="L438" s="7"/>
    </row>
    <row r="439" spans="1:12" ht="34.5" customHeight="1">
      <c r="A439" s="12">
        <v>22</v>
      </c>
      <c r="B439" s="11" t="str">
        <f>HYPERLINK("http://www.lifeprint.com/asl101/pages-signs/22/can-you-manage-your-own-business.htm","CAN YOU MANAGE YOUR-SELF BUSINESS?")</f>
        <v>CAN YOU MANAGE YOUR-SELF BUSINESS?</v>
      </c>
      <c r="C439" s="10" t="str">
        <f>HYPERLINK("http://www.lifeprint.com/asl101/pages-signs/b/busy.htm","BUSINESS, BUSY")</f>
        <v>BUSINESS, BUSY</v>
      </c>
      <c r="D439" s="9" t="str">
        <f>HYPERLINK("http://www.lifeprint.com/asl101/pages-signs/c/can.htm","CAN, ABLE")</f>
        <v>CAN, ABLE</v>
      </c>
      <c r="E439" s="10" t="str">
        <f>HYPERLINK("http://www.lifeprint.com/asl101/pages-signs/c/control.htm","CONTROL, MANAGE")</f>
        <v>CONTROL, MANAGE</v>
      </c>
      <c r="F439" s="9" t="str">
        <f>HYPERLINK("http://www.lifeprint.com/asl101/pages-layout/indexing.htm","YOU")</f>
        <v>YOU</v>
      </c>
      <c r="G439" s="9" t="str">
        <f>HYPERLINK("http://www.lifeprint.com/asl101/pages-signs/s/self.htm","YOURSELF, SELF")</f>
        <v>YOURSELF, SELF</v>
      </c>
      <c r="H439" s="8"/>
      <c r="I439" s="8"/>
      <c r="J439" s="8"/>
      <c r="K439" s="8"/>
      <c r="L439" s="7"/>
    </row>
    <row r="440" spans="1:12" ht="34.5" customHeight="1">
      <c r="A440" s="12">
        <v>22</v>
      </c>
      <c r="B440" s="11" t="str">
        <f>HYPERLINK("http://www.lifeprint.com/asl101/pages-signs/22/familiar-silver-dollar-classifier-c-have-you.htm","KNOW+ SILVER DOLLAR CL:C-[index and thumb], YOU HAVE YOU?")</f>
        <v>KNOW+ SILVER DOLLAR CL:C-[index and thumb], YOU HAVE YOU?</v>
      </c>
      <c r="C440" s="16" t="s">
        <v>5</v>
      </c>
      <c r="D440" s="9" t="str">
        <f>HYPERLINK("http://www.lifeprint.com/asl101/pages-signs/d/dollar.htm","DOLLAR")</f>
        <v>DOLLAR</v>
      </c>
      <c r="E440" s="9" t="str">
        <f>HYPERLINK("http://www.lifeprint.com/asl101/pages-signs/h/have.htm","HAVE")</f>
        <v>HAVE</v>
      </c>
      <c r="F440" s="10" t="str">
        <f>HYPERLINK("http://www.lifeprint.com/asl101/pages-signs/k/know.htm","KNOW")</f>
        <v>KNOW</v>
      </c>
      <c r="G440" s="10" t="str">
        <f>HYPERLINK("http://www.lifeprint.com/asl101/pages-signs/s/silver.htm","SILVER")</f>
        <v>SILVER</v>
      </c>
      <c r="H440" s="9" t="str">
        <f>HYPERLINK("http://www.lifeprint.com/asl101/pages-layout/indexing.htm","YOU")</f>
        <v>YOU</v>
      </c>
      <c r="I440" s="8"/>
      <c r="J440" s="8"/>
      <c r="K440" s="8"/>
      <c r="L440" s="7"/>
    </row>
    <row r="441" spans="1:12" ht="34.5" customHeight="1">
      <c r="A441" s="12">
        <v>22</v>
      </c>
      <c r="B441" s="11" t="str">
        <f>HYPERLINK("http://www.lifeprint.com/asl101/pages-signs/22/you-earn-over-10-dollars-hour.htm","YOU EARN MORE-THAN 10 DOLLAR HOUR?")</f>
        <v>YOU EARN MORE-THAN 10 DOLLAR HOUR?</v>
      </c>
      <c r="C441" s="9" t="str">
        <f>HYPERLINK("http://www.lifeprint.com/asl101/pages-signs/d/dollar.htm","DOLLAR")</f>
        <v>DOLLAR</v>
      </c>
      <c r="D441" s="10" t="str">
        <f>HYPERLINK("http://www.lifeprint.com/asl101/pages-signs/e/earn.htm","EARN")</f>
        <v>EARN</v>
      </c>
      <c r="E441" s="10" t="str">
        <f>HYPERLINK("http://www.lifeprint.com/asl101/pages-signs/h/hour.htm","HOUR")</f>
        <v>HOUR</v>
      </c>
      <c r="F441" s="10" t="str">
        <f>HYPERLINK("http://www.lifeprint.com/asl101/pages-signs/t/than.htm","MORE-THAN")</f>
        <v>MORE-THAN</v>
      </c>
      <c r="G441" s="13" t="str">
        <f>HYPERLINK("http://www.lifeprint.com/asl101/pages-signs/n/numbers1-10.htm","TEN, 10")</f>
        <v>TEN, 10</v>
      </c>
      <c r="H441" s="9" t="str">
        <f>HYPERLINK("http://www.lifeprint.com/asl101/pages-layout/indexing.htm","YOU")</f>
        <v>YOU</v>
      </c>
      <c r="I441" s="8"/>
      <c r="J441" s="8"/>
      <c r="K441" s="8"/>
      <c r="L441" s="7"/>
    </row>
    <row r="442" spans="1:12" ht="34.5" customHeight="1">
      <c r="A442" s="12">
        <v>23</v>
      </c>
      <c r="B442" s="11" t="str">
        <f>HYPERLINK("http://www.lifeprint.com/asl101/pages-signs/23/cafeteria-where.htm","CAFETERIA WHERE?")</f>
        <v>CAFETERIA WHERE?</v>
      </c>
      <c r="C442" s="10" t="str">
        <f>HYPERLINK("http://www.lifeprint.com/asl101/pages-signs/c/cafeteria.htm","CAFETERIA ")</f>
        <v>CAFETERIA </v>
      </c>
      <c r="D442" s="9" t="str">
        <f>HYPERLINK("http://www.lifeprint.com/asl101/pages-signs/w/where","WHERE")</f>
        <v>WHERE</v>
      </c>
      <c r="E442" s="8"/>
      <c r="F442" s="8"/>
      <c r="G442" s="8"/>
      <c r="H442" s="8"/>
      <c r="I442" s="8"/>
      <c r="J442" s="8"/>
      <c r="K442" s="8"/>
      <c r="L442" s="7"/>
    </row>
    <row r="443" spans="1:12" ht="34.5" customHeight="1">
      <c r="A443" s="12">
        <v>23</v>
      </c>
      <c r="B443" s="11" t="str">
        <f>HYPERLINK("http://www.lifeprint.com/asl101/pages-signs/23/you-live-apartment.htm","YOU LIVE A-P-T?")</f>
        <v>YOU LIVE A-P-T?</v>
      </c>
      <c r="C443" s="10" t="str">
        <f>HYPERLINK("http://www.lifeprint.com/asl101/pages-signs/a/apartment.htm","APARTMENT")</f>
        <v>APARTMENT</v>
      </c>
      <c r="D443" s="13" t="str">
        <f>HYPERLINK("http://www.lifeprint.com/asl101/pages-signs/l/live.htm","LIFE, LIVE, ADDRESS")</f>
        <v>LIFE, LIVE, ADDRESS</v>
      </c>
      <c r="E443" s="9" t="str">
        <f>HYPERLINK("http://www.lifeprint.com/asl101/pages-layout/indexing.htm","YOU")</f>
        <v>YOU</v>
      </c>
      <c r="F443" s="8"/>
      <c r="G443" s="8"/>
      <c r="H443" s="8"/>
      <c r="I443" s="8"/>
      <c r="J443" s="8"/>
      <c r="K443" s="8"/>
      <c r="L443" s="7"/>
    </row>
    <row r="444" spans="1:12" ht="34.5" customHeight="1">
      <c r="A444" s="12">
        <v>23</v>
      </c>
      <c r="B444" s="11" t="str">
        <f>HYPERLINK("http://www.lifeprint.com/asl101/pages-signs/23/you-live-dorm.htm","YOU LIVE DORM?")</f>
        <v>YOU LIVE DORM?</v>
      </c>
      <c r="C444" s="10" t="str">
        <f>HYPERLINK("http://www.lifeprint.com/asl101/pages-signs/d/dorm.htm","DORM")</f>
        <v>DORM</v>
      </c>
      <c r="D444" s="13" t="str">
        <f>HYPERLINK("http://www.lifeprint.com/asl101/pages-signs/l/live.htm","LIFE, LIVE, ADDRESS")</f>
        <v>LIFE, LIVE, ADDRESS</v>
      </c>
      <c r="E444" s="9" t="str">
        <f>HYPERLINK("http://www.lifeprint.com/asl101/pages-layout/indexing.htm","YOU")</f>
        <v>YOU</v>
      </c>
      <c r="F444" s="8"/>
      <c r="G444" s="8"/>
      <c r="H444" s="8"/>
      <c r="I444" s="8"/>
      <c r="J444" s="8"/>
      <c r="K444" s="8"/>
      <c r="L444" s="7"/>
    </row>
    <row r="445" spans="1:12" ht="34.5" customHeight="1">
      <c r="A445" s="12">
        <v>23</v>
      </c>
      <c r="B445" s="11" t="str">
        <f>HYPERLINK("http://www.lifeprint.com/asl101/pages-signs/23/you-like-math.htm","YOU LIKE MATH?")</f>
        <v>YOU LIKE MATH?</v>
      </c>
      <c r="C445" s="9" t="str">
        <f>HYPERLINK("http://www.lifeprint.com/asl101/pages-signs/l/like.htm","LIKE (emotion)")</f>
        <v>LIKE (emotion)</v>
      </c>
      <c r="D445" s="10" t="str">
        <f>HYPERLINK("http://www.lifeprint.com/asl101/pages-signs/m/math.htm","MATH")</f>
        <v>MATH</v>
      </c>
      <c r="E445" s="9" t="str">
        <f>HYPERLINK("http://www.lifeprint.com/asl101/pages-layout/indexing.htm","YOU")</f>
        <v>YOU</v>
      </c>
      <c r="F445" s="8"/>
      <c r="G445" s="8"/>
      <c r="H445" s="8"/>
      <c r="I445" s="8"/>
      <c r="J445" s="8"/>
      <c r="K445" s="8"/>
      <c r="L445" s="7"/>
    </row>
    <row r="446" spans="1:12" ht="34.5" customHeight="1">
      <c r="A446" s="12">
        <v>23</v>
      </c>
      <c r="B446" s="11" t="str">
        <f>HYPERLINK("http://www.lifeprint.com/asl101/pages-signs/23/are-you-a-freshman-or-a-sophomore.htm","YOU FRESHMAN, SOPHOMORE?")</f>
        <v>YOU FRESHMAN, SOPHOMORE?</v>
      </c>
      <c r="C446" s="9" t="str">
        <f>HYPERLINK("http://www.lifeprint.com/asl101/pages-signs/f/freshman.htm","FRESHMAN")</f>
        <v>FRESHMAN</v>
      </c>
      <c r="D446" s="10" t="str">
        <f>HYPERLINK("http://www.lifeprint.com/asl101/pages-signs/s/sophomore.htm","SOPHOMORE")</f>
        <v>SOPHOMORE</v>
      </c>
      <c r="E446" s="9" t="str">
        <f>HYPERLINK("http://www.lifeprint.com/asl101/pages-layout/indexing.htm","YOU")</f>
        <v>YOU</v>
      </c>
      <c r="F446" s="8"/>
      <c r="G446" s="8"/>
      <c r="H446" s="8"/>
      <c r="I446" s="8"/>
      <c r="J446" s="8"/>
      <c r="K446" s="8"/>
      <c r="L446" s="7"/>
    </row>
    <row r="447" spans="1:12" ht="34.5" customHeight="1">
      <c r="A447" s="12">
        <v>23</v>
      </c>
      <c r="B447" s="11" t="str">
        <f>HYPERLINK("http://www.lifeprint.com/asl101/pages-signs/23/this-city-bookstore-how-many.htm","THIS CITY, BOOKSTORE, HOW-MANY?")</f>
        <v>THIS CITY, BOOKSTORE, HOW-MANY?</v>
      </c>
      <c r="C447" s="9" t="s">
        <v>4</v>
      </c>
      <c r="D447" s="13" t="str">
        <f>HYPERLINK("http://www.lifeprint.com/asl101/pages-signs/c/city.htm","CITY, TOWN")</f>
        <v>CITY, TOWN</v>
      </c>
      <c r="E447" s="9" t="str">
        <f>HYPERLINK("http://www.lifeprint.com/asl101/pages-signs/h/how-many.htm","HOW-MANY")</f>
        <v>HOW-MANY</v>
      </c>
      <c r="F447" s="9" t="str">
        <f>HYPERLINK("http://www.lifeprint.com/asl101/pages-signs/t/this.htm","THIS")</f>
        <v>THIS</v>
      </c>
      <c r="G447" s="8"/>
      <c r="H447" s="8"/>
      <c r="I447" s="8"/>
      <c r="J447" s="8"/>
      <c r="K447" s="8"/>
      <c r="L447" s="7"/>
    </row>
    <row r="448" spans="1:12" ht="34.5" customHeight="1">
      <c r="A448" s="12">
        <v>23</v>
      </c>
      <c r="B448" s="11" t="str">
        <f>HYPERLINK("http://www.lifeprint.com/asl101/pages-signs/23/senior-girls-stuck-up-why.htm","SENIOR GIRL STUCK-UP, WHY?")</f>
        <v>SENIOR GIRL STUCK-UP, WHY?</v>
      </c>
      <c r="C448" s="9" t="str">
        <f>HYPERLINK("http://www.lifeprint.com/asl101/pages-signs/g/girl.htm","GIRL, FEMALE")</f>
        <v>GIRL, FEMALE</v>
      </c>
      <c r="D448" s="10" t="str">
        <f>HYPERLINK("http://www.lifeprint.com/asl101/pages-signs/s/senior.htm","SENIOR")</f>
        <v>SENIOR</v>
      </c>
      <c r="E448" s="13" t="str">
        <f>HYPERLINK("http://www.lifeprint.com/asl101/pages-signs/s/stuckup.htm","STUCK-UP, SNOB")</f>
        <v>STUCK-UP, SNOB</v>
      </c>
      <c r="F448" s="9" t="str">
        <f>HYPERLINK("http://www.lifeprint.com/asl101/pages-signs/w/why.htm","WHY")</f>
        <v>WHY</v>
      </c>
      <c r="G448" s="8"/>
      <c r="H448" s="8"/>
      <c r="I448" s="8"/>
      <c r="J448" s="8"/>
      <c r="K448" s="8"/>
      <c r="L448" s="7"/>
    </row>
    <row r="449" spans="1:12" ht="34.5" customHeight="1">
      <c r="A449" s="12">
        <v>23</v>
      </c>
      <c r="B449" s="11" t="str">
        <f>HYPERLINK("http://www.lifeprint.com/asl101/pages-signs/23/student-fail-class-why.htm","STUDENT FAIL CLASS, WHY?")</f>
        <v>STUDENT FAIL CLASS, WHY?</v>
      </c>
      <c r="C449" s="10" t="str">
        <f>HYPERLINK("http://www.lifeprint.com/asl101/pages-signs/c/class.htm","CLASS")</f>
        <v>CLASS</v>
      </c>
      <c r="D449" s="10" t="str">
        <f>HYPERLINK("http://www.lifeprint.com/asl101/pages-signs/f/fail.htm","FAIL")</f>
        <v>FAIL</v>
      </c>
      <c r="E449" s="9" t="str">
        <f>HYPERLINK("http://www.lifeprint.com/asl101/pages-signs/s/student.htm","STUDENT")</f>
        <v>STUDENT</v>
      </c>
      <c r="F449" s="9" t="str">
        <f>HYPERLINK("http://www.lifeprint.com/asl101/pages-signs/w/why.htm","WHY")</f>
        <v>WHY</v>
      </c>
      <c r="G449" s="8"/>
      <c r="H449" s="8"/>
      <c r="I449" s="8"/>
      <c r="J449" s="8"/>
      <c r="K449" s="8"/>
      <c r="L449" s="7"/>
    </row>
    <row r="450" spans="1:12" ht="34.5" customHeight="1">
      <c r="A450" s="12">
        <v>23</v>
      </c>
      <c r="B450" s="11" t="str">
        <f>HYPERLINK("http://www.lifeprint.com/asl101/pages-signs/23/have-you-ever-flunked-a-class-before.htm","FLUNK CLASS PAST-[before] YOU?")</f>
        <v>FLUNK CLASS PAST-[before] YOU?</v>
      </c>
      <c r="C450" s="10" t="str">
        <f>HYPERLINK("http://www.lifeprint.com/asl101/pages-signs/c/class.htm","CLASS")</f>
        <v>CLASS</v>
      </c>
      <c r="D450" s="9" t="str">
        <f>HYPERLINK("http://www.lifeprint.com/asl101/pages-signs/f/flunk.htm","FLUNK")</f>
        <v>FLUNK</v>
      </c>
      <c r="E450" s="13" t="str">
        <f>HYPERLINK("http://www.lifeprint.com/asl101/pages-signs/p/past.htm","PAST, BEFORE")</f>
        <v>PAST, BEFORE</v>
      </c>
      <c r="F450" s="9" t="str">
        <f>HYPERLINK("http://www.lifeprint.com/asl101/pages-layout/indexing.htm","YOU")</f>
        <v>YOU</v>
      </c>
      <c r="G450" s="8"/>
      <c r="H450" s="8"/>
      <c r="I450" s="8"/>
      <c r="J450" s="8"/>
      <c r="K450" s="8"/>
      <c r="L450" s="7"/>
    </row>
    <row r="451" spans="1:12" ht="34.5" customHeight="1">
      <c r="A451" s="12">
        <v>23</v>
      </c>
      <c r="B451" s="11" t="str">
        <f>HYPERLINK("http://www.lifeprint.com/asl101/pages-signs/23/english-you-like-to-study-you.htm","ENGLISH, YOU LIKE STUDY?")</f>
        <v>ENGLISH, YOU LIKE STUDY?</v>
      </c>
      <c r="C451" s="10" t="str">
        <f>HYPERLINK("http://www.lifeprint.com/asl101/pages-signs/e/english.htm","ENGLISH")</f>
        <v>ENGLISH</v>
      </c>
      <c r="D451" s="9" t="str">
        <f>HYPERLINK("http://www.lifeprint.com/asl101/pages-signs/l/like.htm","LIKE (emotion)")</f>
        <v>LIKE (emotion)</v>
      </c>
      <c r="E451" s="10" t="str">
        <f>HYPERLINK("http://www.lifeprint.com/asl101/pages-signs/s/study.htm","STUDY")</f>
        <v>STUDY</v>
      </c>
      <c r="F451" s="9" t="str">
        <f>HYPERLINK("http://www.lifeprint.com/asl101/pages-layout/indexing.htm","YOU")</f>
        <v>YOU</v>
      </c>
      <c r="G451" s="8"/>
      <c r="H451" s="8"/>
      <c r="I451" s="8"/>
      <c r="J451" s="8"/>
      <c r="K451" s="8"/>
      <c r="L451" s="7"/>
    </row>
    <row r="452" spans="1:12" ht="34.5" customHeight="1">
      <c r="A452" s="12">
        <v>23</v>
      </c>
      <c r="B452" s="11" t="str">
        <f>HYPERLINK("http://www.lifeprint.com/asl101/pages-signs/23/trigonometry-you-finish-pass.htm","T-R-I-G, YOU FINISH PASS?")</f>
        <v>T-R-I-G, YOU FINISH PASS?</v>
      </c>
      <c r="C452" s="10" t="str">
        <f>HYPERLINK("http://www.lifeprint.com/asl101/pages-signs/f/finish.htm","FINISH")</f>
        <v>FINISH</v>
      </c>
      <c r="D452" s="10" t="str">
        <f>HYPERLINK("http://www.lifeprint.com/asl101/pages-signs/p/pass.htm","PASS")</f>
        <v>PASS</v>
      </c>
      <c r="E452" s="10" t="str">
        <f>HYPERLINK("http://www.lifeprint.com/asl101/pages-signs/m/math.htm","TRIGONOMETRY")</f>
        <v>TRIGONOMETRY</v>
      </c>
      <c r="F452" s="9" t="str">
        <f>HYPERLINK("http://www.lifeprint.com/asl101/pages-layout/indexing.htm","YOU")</f>
        <v>YOU</v>
      </c>
      <c r="G452" s="8"/>
      <c r="H452" s="8"/>
      <c r="I452" s="8"/>
      <c r="J452" s="8"/>
      <c r="K452" s="8"/>
      <c r="L452" s="7"/>
    </row>
    <row r="453" spans="1:12" ht="34.5" customHeight="1">
      <c r="A453" s="12">
        <v>23</v>
      </c>
      <c r="B453" s="11" t="str">
        <f>HYPERLINK("http://www.lifeprint.com/asl101/pages-signs/23/your-worst-class-what.htm","YOUR WORST CLASS WHAT?")</f>
        <v>YOUR WORST CLASS WHAT?</v>
      </c>
      <c r="C453" s="10" t="str">
        <f>HYPERLINK("http://www.lifeprint.com/asl101/pages-signs/c/class.htm","CLASS")</f>
        <v>CLASS</v>
      </c>
      <c r="D453" s="13" t="str">
        <f>HYPERLINK("http://www.lifeprint.com/asl101/pages-signs/w/worse.htm","WORSE, TIMES, MULTIPLY")</f>
        <v>WORSE, TIMES, MULTIPLY</v>
      </c>
      <c r="E453" s="9" t="str">
        <f>HYPERLINK("http://www.lifeprint.com/asl101/pages-signs/w/what.htm","WHAT, HUH?")</f>
        <v>WHAT, HUH?</v>
      </c>
      <c r="F453" s="9" t="str">
        <f>HYPERLINK("http://www.lifeprint.com/asl101/pages-signs/y/your.htm","YOUR, YOURS")</f>
        <v>YOUR, YOURS</v>
      </c>
      <c r="G453" s="8"/>
      <c r="H453" s="8"/>
      <c r="I453" s="8"/>
      <c r="J453" s="8"/>
      <c r="K453" s="8"/>
      <c r="L453" s="7"/>
    </row>
    <row r="454" spans="1:12" ht="34.5" customHeight="1">
      <c r="A454" s="12">
        <v>23</v>
      </c>
      <c r="B454" s="11" t="str">
        <f>HYPERLINK("http://www.lifeprint.com/asl101/pages-signs/23/eleven-plus-fourteen-equals-what.htm","ELEVEN PLUS FOURTEEN EQUAL WHAT-[huh]?")</f>
        <v>ELEVEN PLUS FOURTEEN EQUAL WHAT-[huh]?</v>
      </c>
      <c r="C454" s="13" t="str">
        <f>HYPERLINK("http://www.lifeprint.com/asl101/pages-signs/n/numbers11-20.htm","ELEVEN, 11")</f>
        <v>ELEVEN, 11</v>
      </c>
      <c r="D454" s="13" t="str">
        <f>HYPERLINK("http://www.lifeprint.com/asl101/pages-signs/e/equal.htm","EQUAL, FAIR, EVEN")</f>
        <v>EQUAL, FAIR, EVEN</v>
      </c>
      <c r="E454" s="13" t="str">
        <f>HYPERLINK("http://www.lifeprint.com/asl101/pages-signs/n/numbers11-20.htm","FOURTEEN, 14")</f>
        <v>FOURTEEN, 14</v>
      </c>
      <c r="F454" s="10" t="str">
        <f>HYPERLINK("http://www.lifeprint.com/asl101/pages-signs/p/plus.htm","PLUS, POSITIVE")</f>
        <v>PLUS, POSITIVE</v>
      </c>
      <c r="G454" s="9" t="str">
        <f>HYPERLINK("http://www.lifeprint.com/asl101/pages-signs/w/what.htm","WHAT, HUH?")</f>
        <v>WHAT, HUH?</v>
      </c>
      <c r="H454" s="8"/>
      <c r="I454" s="8"/>
      <c r="J454" s="8"/>
      <c r="K454" s="8"/>
      <c r="L454" s="7"/>
    </row>
    <row r="455" spans="1:12" ht="34.5" customHeight="1">
      <c r="A455" s="12">
        <v>23</v>
      </c>
      <c r="B455" s="11" t="str">
        <f>HYPERLINK("http://www.lifeprint.com/asl101/pages-signs/23/eighteen-minus-five-equals-what.htm","EIGHTEEN TAKE-AWAY FIVE EQUAL WHAT-[huh]?")</f>
        <v>EIGHTEEN TAKE-AWAY FIVE EQUAL WHAT-[huh]?</v>
      </c>
      <c r="C455" s="13" t="str">
        <f>HYPERLINK("http://www.lifeprint.com/asl101/pages-signs/n/numbers11-20.htm","EIGHTEEN, 18")</f>
        <v>EIGHTEEN, 18</v>
      </c>
      <c r="D455" s="13" t="str">
        <f>HYPERLINK("http://www.lifeprint.com/asl101/pages-signs/e/equal.htm","EQUAL, FAIR, EVEN")</f>
        <v>EQUAL, FAIR, EVEN</v>
      </c>
      <c r="E455" s="13" t="str">
        <f>HYPERLINK("http://www.lifeprint.com/asl101/pages-signs/n/numbers1-10.htm","FIVE, 5")</f>
        <v>FIVE, 5</v>
      </c>
      <c r="F455" s="10" t="str">
        <f>HYPERLINK("http://www.lifeprint.com/asl101/pages-signs/t/takeaway.htm","TAKE-AWAY, SUBTRACT")</f>
        <v>TAKE-AWAY, SUBTRACT</v>
      </c>
      <c r="G455" s="9" t="str">
        <f>HYPERLINK("http://www.lifeprint.com/asl101/pages-signs/w/what.htm","WHAT, HUH?")</f>
        <v>WHAT, HUH?</v>
      </c>
      <c r="H455" s="8"/>
      <c r="I455" s="8"/>
      <c r="J455" s="8"/>
      <c r="K455" s="8"/>
      <c r="L455" s="7"/>
    </row>
    <row r="456" spans="1:12" ht="34.5" customHeight="1">
      <c r="A456" s="12">
        <v>23</v>
      </c>
      <c r="B456" s="11" t="str">
        <f>HYPERLINK("http://www.lifeprint.com/asl101/pages-signs/23/twelve-divided-by-six-equals-what.htm","TWELVE DIVIDE SIX EQUAL WHAT-[huh]?")</f>
        <v>TWELVE DIVIDE SIX EQUAL WHAT-[huh]?</v>
      </c>
      <c r="C456" s="10" t="str">
        <f>HYPERLINK("http://www.lifeprint.com/asl101/pages-signs/d/divide.htm","DIVIDE")</f>
        <v>DIVIDE</v>
      </c>
      <c r="D456" s="13" t="str">
        <f>HYPERLINK("http://www.lifeprint.com/asl101/pages-signs/e/equal.htm","EQUAL, FAIR, EVEN")</f>
        <v>EQUAL, FAIR, EVEN</v>
      </c>
      <c r="E456" s="13" t="str">
        <f>HYPERLINK("http://www.lifeprint.com/asl101/pages-signs/n/numbers1-10.htm","SIX, 6")</f>
        <v>SIX, 6</v>
      </c>
      <c r="F456" s="13" t="str">
        <f>HYPERLINK("http://www.lifeprint.com/asl101/pages-signs/n/numbers11-20.htm","TWELVE, 12")</f>
        <v>TWELVE, 12</v>
      </c>
      <c r="G456" s="9" t="str">
        <f>HYPERLINK("http://www.lifeprint.com/asl101/pages-signs/w/what.htm","WHAT, HUH?")</f>
        <v>WHAT, HUH?</v>
      </c>
      <c r="H456" s="8"/>
      <c r="I456" s="8"/>
      <c r="J456" s="8"/>
      <c r="K456" s="8"/>
      <c r="L456" s="7"/>
    </row>
    <row r="457" spans="1:12" ht="34.5" customHeight="1">
      <c r="A457" s="12">
        <v>23</v>
      </c>
      <c r="B457" s="11" t="str">
        <f>HYPERLINK("http://www.lifeprint.com/asl101/pages-signs/23/algebra-can-you-explain-me.htm","ALGEBRA, CAN YOU EXPLAIN ME?")</f>
        <v>ALGEBRA, CAN YOU EXPLAIN ME?</v>
      </c>
      <c r="C457" s="10" t="str">
        <f>HYPERLINK("http://www.lifeprint.com/asl101/pages-signs/m/math.htm","ALGEBRA")</f>
        <v>ALGEBRA</v>
      </c>
      <c r="D457" s="9" t="str">
        <f>HYPERLINK("http://www.lifeprint.com/asl101/pages-signs/c/can.htm","CAN, ABLE")</f>
        <v>CAN, ABLE</v>
      </c>
      <c r="E457" s="10" t="str">
        <f>HYPERLINK("http://www.lifeprint.com/asl101/pages-signs/e/explain.htm","EXPLAIN, DESCRIBE")</f>
        <v>EXPLAIN, DESCRIBE</v>
      </c>
      <c r="F457" s="9" t="str">
        <f>HYPERLINK("http://www.lifeprint.com/asl101/pages-signs/i/indexing.htm","I, ME")</f>
        <v>I, ME</v>
      </c>
      <c r="G457" s="9" t="str">
        <f>HYPERLINK("http://www.lifeprint.com/asl101/pages-layout/indexing.htm","YOU")</f>
        <v>YOU</v>
      </c>
      <c r="H457" s="8"/>
      <c r="I457" s="8"/>
      <c r="J457" s="8"/>
      <c r="K457" s="8"/>
      <c r="L457" s="7"/>
    </row>
    <row r="458" spans="1:12" ht="34.5" customHeight="1">
      <c r="A458" s="12">
        <v>23</v>
      </c>
      <c r="B458" s="11" t="str">
        <f>HYPERLINK("http://www.lifeprint.com/asl101/pages-signs/23/restaurant-you-like-eat-name.htm","RESTAURANT YOU LIKE EAT, NAME?")</f>
        <v>RESTAURANT YOU LIKE EAT, NAME?</v>
      </c>
      <c r="C458" s="10" t="str">
        <f>HYPERLINK("http://www.lifeprint.com/asl101/pages-signs/e/eat.htm","EAT, FOOD")</f>
        <v>EAT, FOOD</v>
      </c>
      <c r="D458" s="9" t="str">
        <f>HYPERLINK("http://www.lifeprint.com/asl101/pages-signs/l/like.htm","LIKE (emotion)")</f>
        <v>LIKE (emotion)</v>
      </c>
      <c r="E458" s="10" t="str">
        <f>HYPERLINK("http://www.lifeprint.com/asl101/pages-signs/n/name.htm","NAME")</f>
        <v>NAME</v>
      </c>
      <c r="F458" s="10" t="str">
        <f>HYPERLINK("http://www.lifeprint.com/asl101/pages-signs/c/cafeteria.htm","RESTAURANT")</f>
        <v>RESTAURANT</v>
      </c>
      <c r="G458" s="9" t="str">
        <f>HYPERLINK("http://www.lifeprint.com/asl101/pages-layout/indexing.htm","YOU")</f>
        <v>YOU</v>
      </c>
      <c r="H458" s="8"/>
      <c r="I458" s="8"/>
      <c r="J458" s="8"/>
      <c r="K458" s="8"/>
      <c r="L458" s="7"/>
    </row>
    <row r="459" spans="1:12" ht="34.5" customHeight="1">
      <c r="A459" s="12">
        <v>23</v>
      </c>
      <c r="B459" s="11" t="str">
        <f>HYPERLINK("http://www.lifeprint.com/asl101/pages-signs/23/altogether-how-many-sgns-do-you-know.htm","ALTOGETHER, HOW-MANY SIGN YOU KNOW?")</f>
        <v>ALTOGETHER, HOW-MANY SIGN YOU KNOW?</v>
      </c>
      <c r="C459" s="10" t="str">
        <f>HYPERLINK("http://www.lifeprint.com/asl101/pages-signs/a/altogether.htm","ALTOGETHER,TOTAL, SUM")</f>
        <v>ALTOGETHER,TOTAL, SUM</v>
      </c>
      <c r="D459" s="9" t="str">
        <f>HYPERLINK("http://www.lifeprint.com/asl101/pages-signs/h/how-many.htm","HOW-MANY")</f>
        <v>HOW-MANY</v>
      </c>
      <c r="E459" s="10" t="str">
        <f>HYPERLINK("http://www.lifeprint.com/asl101/pages-signs/k/know.htm","KNOW")</f>
        <v>KNOW</v>
      </c>
      <c r="F459" s="9" t="str">
        <f>HYPERLINK("http://www.lifeprint.com/asl101/pages-signs/s/sign.htm","SIGN")</f>
        <v>SIGN</v>
      </c>
      <c r="G459" s="9" t="str">
        <f>HYPERLINK("http://www.lifeprint.com/asl101/pages-layout/indexing.htm","YOU")</f>
        <v>YOU</v>
      </c>
      <c r="H459" s="8"/>
      <c r="I459" s="8"/>
      <c r="J459" s="8"/>
      <c r="K459" s="8"/>
      <c r="L459" s="7"/>
    </row>
    <row r="460" spans="1:12" ht="34.5" customHeight="1">
      <c r="A460" s="12">
        <v>23</v>
      </c>
      <c r="B460" s="11" t="str">
        <f>HYPERLINK("http://www.lifeprint.com/asl101/pages-signs/23/before-test-you-study-all-night.htm","BEFORE TEST, YOU STUDY ALL-NIGHT?")</f>
        <v>BEFORE TEST, YOU STUDY ALL-NIGHT?</v>
      </c>
      <c r="C460" s="10" t="str">
        <f>HYPERLINK("http://www.lifeprint.com/asl101/pages-signs/n/night.htm","NIGHT, ALL-NIGHT")</f>
        <v>NIGHT, ALL-NIGHT</v>
      </c>
      <c r="D460" s="10" t="str">
        <f>HYPERLINK("http://www.lifeprint.com/asl101/pages-signs/b/before.htm","BEFORE, PRIOR-TO")</f>
        <v>BEFORE, PRIOR-TO</v>
      </c>
      <c r="E460" s="10" t="str">
        <f>HYPERLINK("http://www.lifeprint.com/asl101/pages-signs/s/study.htm","STUDY")</f>
        <v>STUDY</v>
      </c>
      <c r="F460" s="10" t="str">
        <f>HYPERLINK("http://www.lifeprint.com/asl101/pages-signs/t/test.htm","TEST")</f>
        <v>TEST</v>
      </c>
      <c r="G460" s="9" t="str">
        <f>HYPERLINK("http://www.lifeprint.com/asl101/pages-layout/indexing.htm","YOU")</f>
        <v>YOU</v>
      </c>
      <c r="H460" s="8"/>
      <c r="I460" s="8"/>
      <c r="J460" s="8"/>
      <c r="K460" s="8"/>
      <c r="L460" s="7"/>
    </row>
    <row r="461" spans="1:12" ht="34.5" customHeight="1">
      <c r="A461" s="12">
        <v>23</v>
      </c>
      <c r="B461" s="11" t="str">
        <f>HYPERLINK("http://www.lifeprint.com/asl101/pages-signs/23/do-you-post-your-phone-number-in-the-bathroom.htm","YOUR PHONE NUMBER, YOU POST BATHROOM?")</f>
        <v>YOUR PHONE NUMBER, YOU POST BATHROOM?</v>
      </c>
      <c r="C461" s="10" t="str">
        <f>HYPERLINK("http://www.lifeprint.com/asl101/pages-signs/b/bathroom.htm","BATHROOM, TOILET")</f>
        <v>BATHROOM, TOILET</v>
      </c>
      <c r="D461" s="10" t="str">
        <f>HYPERLINK("http://www.lifeprint.com/asl101/pages-signs/n/number.htm","NUMBER")</f>
        <v>NUMBER</v>
      </c>
      <c r="E461" s="10" t="str">
        <f>HYPERLINK("http://www.lifeprint.com/asl101/pages-signs/c/call.htm","CALL, PHONE")</f>
        <v>CALL, PHONE</v>
      </c>
      <c r="F461" s="10" t="str">
        <f>HYPERLINK("http://www.lifeprint.com/asl101/pages-signs/p/post.htm","POST, PUT UP A POSTER")</f>
        <v>POST, PUT UP A POSTER</v>
      </c>
      <c r="G461" s="9" t="str">
        <f>HYPERLINK("http://www.lifeprint.com/asl101/pages-layout/indexing.htm","YOU")</f>
        <v>YOU</v>
      </c>
      <c r="H461" s="9" t="str">
        <f>HYPERLINK("http://www.lifeprint.com/asl101/pages-signs/y/your.htm","YOUR, YOURS")</f>
        <v>YOUR, YOURS</v>
      </c>
      <c r="I461" s="8"/>
      <c r="J461" s="8"/>
      <c r="K461" s="8"/>
      <c r="L461" s="7"/>
    </row>
    <row r="462" spans="1:12" ht="34.5" customHeight="1">
      <c r="A462" s="12">
        <v>24</v>
      </c>
      <c r="B462" s="11" t="str">
        <f>HYPERLINK("http://www.lifeprint.com/asl101/pages-signs/24/suppose-you-dont-go-sign-class-chat-deaf-your-sign-deteriorate.htm","IF NOT GO SIGN CLASS, NOT CHAT DEAF, YOUR SIGN DECLINE?")</f>
        <v>IF NOT GO SIGN CLASS, NOT CHAT DEAF, YOUR SIGN DECLINE?</v>
      </c>
      <c r="C462" s="13" t="str">
        <f>HYPERLINK("http://www.lifeprint.com/asl101/pages-signs/c/chat.htm","CHAT, CHAT-WITH")</f>
        <v>CHAT, CHAT-WITH</v>
      </c>
      <c r="D462" s="10" t="str">
        <f>HYPERLINK("http://www.lifeprint.com/asl101/pages-signs/c/class.htm","CLASS")</f>
        <v>CLASS</v>
      </c>
      <c r="E462" s="9" t="str">
        <f>HYPERLINK("http://www.lifeprint.com/asl101/pages-signs/d/deaf.htm","DEAF")</f>
        <v>DEAF</v>
      </c>
      <c r="F462" s="13" t="str">
        <f>HYPERLINK("http://www.lifeprint.com/asl101/pages-signs/d/decline.htm","DECLINE, DETERIORATE")</f>
        <v>DECLINE, DETERIORATE</v>
      </c>
      <c r="G462" s="10" t="str">
        <f>HYPERLINK("http://www.lifeprint.com/asl101/pages-signs/g/go.htm","GO")</f>
        <v>GO</v>
      </c>
      <c r="H462" s="9" t="str">
        <f>HYPERLINK("http://www.lifeprint.com/asl101/pages-signs/i/idea.htm","IF, SUPPOSE")</f>
        <v>IF, SUPPOSE</v>
      </c>
      <c r="I462" s="9" t="str">
        <f>HYPERLINK("http://www.lifeprint.com/asl101/pages-signs/n/not.htm","NOT")</f>
        <v>NOT</v>
      </c>
      <c r="J462" s="9" t="str">
        <f>HYPERLINK("http://www.lifeprint.com/asl101/pages-signs/s/sign.htm","SIGN")</f>
        <v>SIGN</v>
      </c>
      <c r="K462" s="14" t="str">
        <f>HYPERLINK("http://www.lifeprint.com/asl101/pages-signs/y/your.htm","YOUR, YOURS")</f>
        <v>YOUR, YOURS</v>
      </c>
      <c r="L462" s="7"/>
    </row>
    <row r="463" spans="1:12" ht="34.5" customHeight="1">
      <c r="A463" s="12">
        <v>24</v>
      </c>
      <c r="B463" s="11" t="str">
        <f>HYPERLINK("http://www.lifeprint.com/asl101/pages-signs/24/all-rocket-succeed.htm","ROCKET ALL SUCCEED?")</f>
        <v>ROCKET ALL SUCCEED?</v>
      </c>
      <c r="C463" s="9" t="str">
        <f>HYPERLINK("http://www.lifeprint.com/asl101/pages-signs/a/all.htm","ALL")</f>
        <v>ALL</v>
      </c>
      <c r="D463" s="10" t="str">
        <f>HYPERLINK("http://www.lifeprint.com/asl101/pages-signs/r/rocket.htm","ROCKET")</f>
        <v>ROCKET</v>
      </c>
      <c r="E463" s="10" t="str">
        <f>HYPERLINK("http://www.lifeprint.com/asl101/pages-signs/s/succeed.htm","SUCCEED, SUCCESS")</f>
        <v>SUCCEED, SUCCESS</v>
      </c>
      <c r="F463" s="8"/>
      <c r="G463" s="8"/>
      <c r="H463" s="8"/>
      <c r="I463" s="8"/>
      <c r="J463" s="8"/>
      <c r="K463" s="8"/>
      <c r="L463" s="7"/>
    </row>
    <row r="464" spans="1:12" ht="34.5" customHeight="1">
      <c r="A464" s="12">
        <v>24</v>
      </c>
      <c r="B464" s="11" t="str">
        <f>HYPERLINK("http://www.lifeprint.com/asl101/pages-signs/24/tomorrow-you-help-me-you-mind.htm","TOMORROW you-HELP-me, DON'T-MIND?")</f>
        <v>TOMORROW you-HELP-me, DON'T-MIND?</v>
      </c>
      <c r="C464" s="10" t="str">
        <f>HYPERLINK("http://www.lifeprint.com/asl101/pages-signs/d/dontmind.htm","DON'T-MIND")</f>
        <v>DON'T-MIND</v>
      </c>
      <c r="D464" s="10" t="str">
        <f>HYPERLINK("http://www.lifeprint.com/asl101/pages-signs/h/help.htm","HELP")</f>
        <v>HELP</v>
      </c>
      <c r="E464" s="10" t="str">
        <f>HYPERLINK("http://www.lifeprint.com/asl101/pages-signs/t/tomorrow.htm","TOMORROW")</f>
        <v>TOMORROW</v>
      </c>
      <c r="F464" s="8"/>
      <c r="G464" s="8"/>
      <c r="H464" s="8"/>
      <c r="I464" s="8"/>
      <c r="J464" s="8"/>
      <c r="K464" s="8"/>
      <c r="L464" s="7"/>
    </row>
    <row r="465" spans="1:12" ht="34.5" customHeight="1">
      <c r="A465" s="12">
        <v>24</v>
      </c>
      <c r="B465" s="11" t="str">
        <f>HYPERLINK("http://www.lifeprint.com/asl101/pages-signs/24/food-enough-you.htm","FOOD ENOUGH YOU?")</f>
        <v>FOOD ENOUGH YOU?</v>
      </c>
      <c r="C465" s="10" t="str">
        <f>HYPERLINK("http://www.lifeprint.com/asl101/pages-signs/e/enough.htm","ENOUGH")</f>
        <v>ENOUGH</v>
      </c>
      <c r="D465" s="10" t="str">
        <f>HYPERLINK("http://www.lifeprint.com/asl101/pages-signs/e/eat.htm","EAT, FOOD")</f>
        <v>EAT, FOOD</v>
      </c>
      <c r="E465" s="9" t="str">
        <f>HYPERLINK("http://www.lifeprint.com/asl101/pages-layout/indexing.htm","YOU")</f>
        <v>YOU</v>
      </c>
      <c r="F465" s="8"/>
      <c r="G465" s="8"/>
      <c r="H465" s="8"/>
      <c r="I465" s="8"/>
      <c r="J465" s="8"/>
      <c r="K465" s="8"/>
      <c r="L465" s="7"/>
    </row>
    <row r="466" spans="1:12" ht="34.5" customHeight="1">
      <c r="A466" s="12">
        <v>24</v>
      </c>
      <c r="B466" s="11" t="str">
        <f>HYPERLINK("http://www.lifeprint.com/asl101/pages-signs/24/recently-increase-you.htm","RECENTLY INCREASE YOU?")</f>
        <v>RECENTLY INCREASE YOU?</v>
      </c>
      <c r="C466" s="13" t="str">
        <f>HYPERLINK("http://www.lifeprint.com/asl101/pages-signs/i/increase.htm","INCREASE, GAIN WEIGHT")</f>
        <v>INCREASE, GAIN WEIGHT</v>
      </c>
      <c r="D466" s="10" t="str">
        <f>HYPERLINK("http://www.lifeprint.com/asl101/pages-signs/r/recent.htm","RECENT")</f>
        <v>RECENT</v>
      </c>
      <c r="E466" s="9" t="str">
        <f>HYPERLINK("http://www.lifeprint.com/asl101/pages-layout/indexing.htm","YOU")</f>
        <v>YOU</v>
      </c>
      <c r="F466" s="8"/>
      <c r="G466" s="8"/>
      <c r="H466" s="8"/>
      <c r="I466" s="8"/>
      <c r="J466" s="8"/>
      <c r="K466" s="8"/>
      <c r="L466" s="7"/>
    </row>
    <row r="467" spans="1:12" ht="34.5" customHeight="1">
      <c r="A467" s="12">
        <v>24</v>
      </c>
      <c r="B467" s="11" t="str">
        <f>HYPERLINK("http://www.lifeprint.com/asl101/pages-signs/24/you-mischievous-sometimes.htm","YOU MISCHIEVOUS SOMETIMES?")</f>
        <v>YOU MISCHIEVOUS SOMETIMES?</v>
      </c>
      <c r="C467" s="10" t="str">
        <f>HYPERLINK("http://www.lifeprint.com/asl101/pages-signs/m/mischievous.htm","MISCHIEVOUS")</f>
        <v>MISCHIEVOUS</v>
      </c>
      <c r="D467" s="10" t="str">
        <f>HYPERLINK("http://www.lifeprint.com/asl101/pages-signs/s/sometimes.htm","SOMETIMES")</f>
        <v>SOMETIMES</v>
      </c>
      <c r="E467" s="9" t="str">
        <f>HYPERLINK("http://www.lifeprint.com/asl101/pages-layout/indexing.htm","YOU")</f>
        <v>YOU</v>
      </c>
      <c r="F467" s="8"/>
      <c r="G467" s="8"/>
      <c r="H467" s="8"/>
      <c r="I467" s="8"/>
      <c r="J467" s="8"/>
      <c r="K467" s="8"/>
      <c r="L467" s="7"/>
    </row>
    <row r="468" spans="1:12" ht="34.5" customHeight="1">
      <c r="A468" s="12">
        <v>24</v>
      </c>
      <c r="B468" s="11" t="str">
        <f>HYPERLINK("http://www.lifeprint.com/asl101/pages-signs/24/before-test-you-worry.htm","BEFORE TEST YOU WORRY?")</f>
        <v>BEFORE TEST YOU WORRY?</v>
      </c>
      <c r="C468" s="10" t="str">
        <f>HYPERLINK("http://www.lifeprint.com/asl101/pages-signs/b/before.htm","BEFORE, PRIOR-TO")</f>
        <v>BEFORE, PRIOR-TO</v>
      </c>
      <c r="D468" s="10" t="str">
        <f>HYPERLINK("http://www.lifeprint.com/asl101/pages-signs/t/test.htm","TEST")</f>
        <v>TEST</v>
      </c>
      <c r="E468" s="10" t="str">
        <f>HYPERLINK("http://www.lifeprint.com/asl101/pages-signs/w/worry.htm","WORRY")</f>
        <v>WORRY</v>
      </c>
      <c r="F468" s="9" t="str">
        <f>HYPERLINK("http://www.lifeprint.com/asl101/pages-layout/indexing.htm","YOU")</f>
        <v>YOU</v>
      </c>
      <c r="G468" s="8"/>
      <c r="H468" s="8"/>
      <c r="I468" s="8"/>
      <c r="J468" s="8"/>
      <c r="K468" s="8"/>
      <c r="L468" s="7"/>
    </row>
    <row r="469" spans="1:12" ht="34.5" customHeight="1">
      <c r="A469" s="12">
        <v>24</v>
      </c>
      <c r="B469" s="11" t="str">
        <f>HYPERLINK("http://www.lifeprint.com/asl101/pages-signs/24/your-sign-improve-how.htm","YOUR SIGNing, IMPROVE HOW?")</f>
        <v>YOUR SIGNing, IMPROVE HOW?</v>
      </c>
      <c r="C469" s="9" t="str">
        <f>HYPERLINK("http://www.lifeprint.com/asl101/pages-signs/h/how.htm","HOW")</f>
        <v>HOW</v>
      </c>
      <c r="D469" s="13" t="str">
        <f>HYPERLINK("http://www.lifeprint.com/asl101/pages-signs/i/improve.htm","IMPROVE, GET BETTER")</f>
        <v>IMPROVE, GET BETTER</v>
      </c>
      <c r="E469" s="9" t="str">
        <f>HYPERLINK("http://www.lifeprint.com/asl101/pages-signs/s/sign.htm","SIGN")</f>
        <v>SIGN</v>
      </c>
      <c r="F469" s="9" t="str">
        <f>HYPERLINK("http://www.lifeprint.com/asl101/pages-signs/y/your.htm","YOUR, YOURS")</f>
        <v>YOUR, YOURS</v>
      </c>
      <c r="G469" s="8"/>
      <c r="H469" s="8"/>
      <c r="I469" s="8"/>
      <c r="J469" s="8"/>
      <c r="K469" s="8"/>
      <c r="L469" s="7"/>
    </row>
    <row r="470" spans="1:12" ht="34.5" customHeight="1">
      <c r="A470" s="12">
        <v>24</v>
      </c>
      <c r="B470" s="11" t="str">
        <f>HYPERLINK("http://www.lifeprint.com/asl101/pages-signs/24/doctor-earn-more-than-nurse-why.htm","DOCTOR EARN MORE-THAN NURSE, WHY?")</f>
        <v>DOCTOR EARN MORE-THAN NURSE, WHY?</v>
      </c>
      <c r="C470" s="9" t="str">
        <f>HYPERLINK("http://www.lifeprint.com/asl101/pages-signs/d/doctor.htm","DOCTOR")</f>
        <v>DOCTOR</v>
      </c>
      <c r="D470" s="10" t="str">
        <f>HYPERLINK("http://www.lifeprint.com/asl101/pages-signs/e/earn.htm","EARN")</f>
        <v>EARN</v>
      </c>
      <c r="E470" s="10" t="str">
        <f>HYPERLINK("http://www.lifeprint.com/asl101/pages-signs/t/than.htm","MORE-THAN")</f>
        <v>MORE-THAN</v>
      </c>
      <c r="F470" s="10" t="str">
        <f>HYPERLINK("http://www.lifeprint.com/asl101/pages-signs/d/doctor.htm","NURSE")</f>
        <v>NURSE</v>
      </c>
      <c r="G470" s="9" t="str">
        <f>HYPERLINK("http://www.lifeprint.com/asl101/pages-signs/w/why.htm","WHY")</f>
        <v>WHY</v>
      </c>
      <c r="H470" s="8"/>
      <c r="I470" s="8"/>
      <c r="J470" s="8"/>
      <c r="K470" s="8"/>
      <c r="L470" s="7"/>
    </row>
    <row r="471" spans="1:12" ht="34.5" customHeight="1">
      <c r="A471" s="12">
        <v>24</v>
      </c>
      <c r="B471" s="11" t="str">
        <f>HYPERLINK("http://www.lifeprint.com/asl101/pages-signs/24/cousin-himself-strange-you-have.htm","COUSIN HIMSELF STRANGE YOU HAVE?")</f>
        <v>COUSIN HIMSELF STRANGE YOU HAVE?</v>
      </c>
      <c r="C471" s="10" t="str">
        <f>HYPERLINK("http://www.lifeprint.com/asl101/pages-signs/c/cousin.htm","COUSIN")</f>
        <v>COUSIN</v>
      </c>
      <c r="D471" s="9" t="str">
        <f>HYPERLINK("http://www.lifeprint.com/asl101/pages-signs/h/have.htm","HAVE")</f>
        <v>HAVE</v>
      </c>
      <c r="E471" s="13" t="str">
        <f>HYPERLINK("http://www.lifeprint.com/asl101/pages-signs/s/self.htm","SELF, HIMSELF")</f>
        <v>SELF, HIMSELF</v>
      </c>
      <c r="F471" s="13" t="str">
        <f>HYPERLINK("http://www.lifeprint.com/asl101/pages-signs/s/strange.htm","STRANGE, ODD")</f>
        <v>STRANGE, ODD</v>
      </c>
      <c r="G471" s="9" t="str">
        <f>HYPERLINK("http://www.lifeprint.com/asl101/pages-layout/indexing.htm","YOU")</f>
        <v>YOU</v>
      </c>
      <c r="H471" s="8"/>
      <c r="I471" s="8"/>
      <c r="J471" s="8"/>
      <c r="K471" s="8"/>
      <c r="L471" s="7"/>
    </row>
    <row r="472" spans="1:12" ht="34.5" customHeight="1">
      <c r="A472" s="12">
        <v>24</v>
      </c>
      <c r="B472" s="11" t="str">
        <f>HYPERLINK("http://www.lifeprint.com/asl101/pages-signs/24/during-summer-vacation-you-study.htm","DURING SUMMER VACATION YOU STUDY?")</f>
        <v>DURING SUMMER VACATION YOU STUDY?</v>
      </c>
      <c r="C472" s="10" t="str">
        <f>HYPERLINK("http://www.lifeprint.com/asl101/pages-signs/d/during.htm","DURING, WHILE")</f>
        <v>DURING, WHILE</v>
      </c>
      <c r="D472" s="10" t="str">
        <f>HYPERLINK("http://www.lifeprint.com/asl101/pages-signs/s/study.htm","STUDY")</f>
        <v>STUDY</v>
      </c>
      <c r="E472" s="10" t="str">
        <f>HYPERLINK("http://www.lifeprint.com/asl101/pages-signs/s/summer.htm","SUMMER")</f>
        <v>SUMMER</v>
      </c>
      <c r="F472" s="10" t="str">
        <f>HYPERLINK("http://www.lifeprint.com/asl101/pages-signs/v/vacation.htm","VACATION, OFF WORK")</f>
        <v>VACATION, OFF WORK</v>
      </c>
      <c r="G472" s="9" t="str">
        <f>HYPERLINK("http://www.lifeprint.com/asl101/pages-layout/indexing.htm","YOU")</f>
        <v>YOU</v>
      </c>
      <c r="H472" s="8"/>
      <c r="I472" s="8"/>
      <c r="J472" s="8"/>
      <c r="K472" s="8"/>
      <c r="L472" s="7"/>
    </row>
    <row r="473" spans="1:12" ht="34.5" customHeight="1">
      <c r="A473" s="12">
        <v>24</v>
      </c>
      <c r="B473" s="11" t="str">
        <f>HYPERLINK("http://www.lifeprint.com/asl101/pages-signs/24/your-asl-book-cost-how-much.htm","YOUR ASL BOOK COST HOW-MUCH?")</f>
        <v>YOUR ASL BOOK COST HOW-MUCH?</v>
      </c>
      <c r="C473" s="16" t="s">
        <v>0</v>
      </c>
      <c r="D473" s="9" t="str">
        <f>HYPERLINK("http://www.lifeprint.com/asl101/pages-signs/b/book.htm","BOOK")</f>
        <v>BOOK</v>
      </c>
      <c r="E473" s="13" t="str">
        <f>HYPERLINK("http://www.lifeprint.com/asl101/pages-signs/c/cost.htm","COST, FEE")</f>
        <v>COST, FEE</v>
      </c>
      <c r="F473" s="10" t="str">
        <f>HYPERLINK("http://www.lifeprint.com/asl101/pages-signs/h/how-much.htm","HOW-MUCH")</f>
        <v>HOW-MUCH</v>
      </c>
      <c r="G473" s="9" t="str">
        <f>HYPERLINK("http://www.lifeprint.com/asl101/pages-signs/y/your.htm","YOUR, YOURS")</f>
        <v>YOUR, YOURS</v>
      </c>
      <c r="H473" s="8"/>
      <c r="I473" s="8"/>
      <c r="J473" s="8"/>
      <c r="K473" s="8"/>
      <c r="L473" s="7"/>
    </row>
    <row r="474" spans="1:12" ht="34.5" customHeight="1">
      <c r="A474" s="12">
        <v>24</v>
      </c>
      <c r="B474" s="11" t="str">
        <f>HYPERLINK("http://www.lifeprint.com/asl101/pages-signs/24/your-car-gas-left-how-much.htm","YOUR CAR, GAS, REMAINING HOW-MUCH?")</f>
        <v>YOUR CAR, GAS, REMAINING HOW-MUCH?</v>
      </c>
      <c r="C474" s="9" t="str">
        <f>HYPERLINK("http://www.lifeprint.com/asl101/pages-signs/c/car.htm","CAR")</f>
        <v>CAR</v>
      </c>
      <c r="D474" s="16" t="s">
        <v>3</v>
      </c>
      <c r="E474" s="10" t="str">
        <f>HYPERLINK("http://www.lifeprint.com/asl101/pages-signs/h/how-much.htm","HOW-MUCH")</f>
        <v>HOW-MUCH</v>
      </c>
      <c r="F474" s="13" t="str">
        <f>HYPERLINK("http://www.lifeprint.com/asl101/pages-signs/l/leave.htm","LEAVE-BEHIND, ABANDON, REMAINDER")</f>
        <v>LEAVE-BEHIND, ABANDON, REMAINDER</v>
      </c>
      <c r="G474" s="9" t="str">
        <f>HYPERLINK("http://www.lifeprint.com/asl101/pages-signs/y/your.htm","YOUR, YOURS")</f>
        <v>YOUR, YOURS</v>
      </c>
      <c r="H474" s="8"/>
      <c r="I474" s="8"/>
      <c r="J474" s="8"/>
      <c r="K474" s="8"/>
      <c r="L474" s="7"/>
    </row>
    <row r="475" spans="1:12" ht="34.5" customHeight="1">
      <c r="A475" s="12">
        <v>24</v>
      </c>
      <c r="B475" s="11" t="str">
        <f>HYPERLINK("http://www.lifeprint.com/asl101/pages-signs/24/your-family-who-else-signs.htm","YOUR FAMILY, WHO OTHER-[else] SIGN?")</f>
        <v>YOUR FAMILY, WHO OTHER-[else] SIGN?</v>
      </c>
      <c r="C475" s="9" t="str">
        <f>HYPERLINK("http://www.lifeprint.com/asl101/pages-signs/f/family.htm","FAMILY")</f>
        <v>FAMILY</v>
      </c>
      <c r="D475" s="10" t="str">
        <f>HYPERLINK("http://www.lifeprint.com/asl101/pages-signs/o/other.htm","OTHER, ELSE")</f>
        <v>OTHER, ELSE</v>
      </c>
      <c r="E475" s="9" t="str">
        <f>HYPERLINK("http://www.lifeprint.com/asl101/pages-signs/s/sign.htm","SIGN")</f>
        <v>SIGN</v>
      </c>
      <c r="F475" s="9" t="str">
        <f>HYPERLINK("http://www.lifeprint.com/asl101/pages-signs/w/who.htm","WHO")</f>
        <v>WHO</v>
      </c>
      <c r="G475" s="9" t="str">
        <f>HYPERLINK("http://www.lifeprint.com/asl101/pages-signs/y/your.htm","YOUR, YOURS")</f>
        <v>YOUR, YOURS</v>
      </c>
      <c r="H475" s="8"/>
      <c r="I475" s="8"/>
      <c r="J475" s="8"/>
      <c r="K475" s="8"/>
      <c r="L475" s="7"/>
    </row>
    <row r="476" spans="1:12" ht="34.5" customHeight="1">
      <c r="A476" s="12">
        <v>24</v>
      </c>
      <c r="B476" s="11" t="str">
        <f>HYPERLINK("http://www.lifeprint.com/asl101/pages-signs/24/your-computer-shut-down-every-night-you.htm","YOUR COMPUTER, SHUT-DOWN every-NIGHT YOU?")</f>
        <v>YOUR COMPUTER, SHUT-DOWN every-NIGHT YOU?</v>
      </c>
      <c r="C476" s="10" t="str">
        <f>HYPERLINK("http://www.lifeprint.com/asl101/pages-signs/c/computer.htm","COMPUTER")</f>
        <v>COMPUTER</v>
      </c>
      <c r="D476" s="10" t="str">
        <f>HYPERLINK("http://www.lifeprint.com/asl101/pages-signs/n/night.htm","NIGHT, EVERY-NIGHT")</f>
        <v>NIGHT, EVERY-NIGHT</v>
      </c>
      <c r="E476" s="10" t="str">
        <f>HYPERLINK("http://www.lifeprint.com/asl101/pages-signs/s/shut.htm","SHUT-DOWN, TURN-OFF")</f>
        <v>SHUT-DOWN, TURN-OFF</v>
      </c>
      <c r="F476" s="9" t="str">
        <f>HYPERLINK("http://www.lifeprint.com/asl101/pages-layout/indexing.htm","YOU")</f>
        <v>YOU</v>
      </c>
      <c r="G476" s="9" t="str">
        <f>HYPERLINK("http://www.lifeprint.com/asl101/pages-signs/y/your.htm","YOUR, YOURS")</f>
        <v>YOUR, YOURS</v>
      </c>
      <c r="H476" s="8"/>
      <c r="I476" s="8"/>
      <c r="J476" s="8"/>
      <c r="K476" s="8"/>
      <c r="L476" s="7"/>
    </row>
    <row r="477" spans="1:12" ht="34.5" customHeight="1">
      <c r="A477" s="12">
        <v>24</v>
      </c>
      <c r="B477" s="11" t="str">
        <f>HYPERLINK("http://www.lifeprint.com/asl101/pages-signs/24/your-refrigerator-orange-juice-left-how-much.htm","YOUR REFRIGERATOR, ORANGE JUICE REMAINING HOW-MUCH?")</f>
        <v>YOUR REFRIGERATOR, ORANGE JUICE REMAINING HOW-MUCH?</v>
      </c>
      <c r="C477" s="10" t="str">
        <f>HYPERLINK("http://www.lifeprint.com/asl101/pages-signs/h/how-much.htm","HOW-MUCH")</f>
        <v>HOW-MUCH</v>
      </c>
      <c r="D477" s="13" t="str">
        <f>HYPERLINK("http://www.lifeprint.com/asl101/pages-signs/l/leave.htm","LEAVE-BEHIND, ABANDON, REMAINDER")</f>
        <v>LEAVE-BEHIND, ABANDON, REMAINDER</v>
      </c>
      <c r="E477" s="10" t="str">
        <f>HYPERLINK("http://www.lifeprint.com/asl101/pages-signs/o/orange.htm","ORANGE")</f>
        <v>ORANGE</v>
      </c>
      <c r="F477" s="10" t="str">
        <f>HYPERLINK("http://www.lifeprint.com/asl101/pages-signs/r/refrigerator.htm","REFRIGERATOR")</f>
        <v>REFRIGERATOR</v>
      </c>
      <c r="G477" s="9" t="str">
        <f>HYPERLINK("http://www.lifeprint.com/asl101/pages-signs/y/your.htm","YOUR, YOURS")</f>
        <v>YOUR, YOURS</v>
      </c>
      <c r="H477" s="13" t="str">
        <f>HYPERLINK("http://www.lifeprint.com/asl101/pages-signs/j/juice.htm","JUICE")</f>
        <v>JUICE</v>
      </c>
      <c r="I477" s="8"/>
      <c r="J477" s="8"/>
      <c r="K477" s="8"/>
      <c r="L477" s="7"/>
    </row>
    <row r="478" spans="1:12" ht="34.5" customHeight="1">
      <c r="A478" s="12">
        <v>24</v>
      </c>
      <c r="B478" s="11" t="str">
        <f>HYPERLINK("http://www.lifeprint.com/asl101/pages-signs/24/some-boss-accept-bad-work-why.htm","SOME BOSS ACCEPT BAD WORK, WHY?")</f>
        <v>SOME BOSS ACCEPT BAD WORK, WHY?</v>
      </c>
      <c r="C478" s="10" t="str">
        <f>HYPERLINK("http://www.lifeprint.com/asl101/pages-signs/a/accept.htm","ACCEPT")</f>
        <v>ACCEPT</v>
      </c>
      <c r="D478" s="10" t="str">
        <f>HYPERLINK("http://www.lifeprint.com/asl101/pages-signs/b/bad.htm","BAD")</f>
        <v>BAD</v>
      </c>
      <c r="E478" s="10" t="str">
        <f>HYPERLINK("http://www.lifeprint.com/asl101/pages-signs/b/boss.htm","BOSS")</f>
        <v>BOSS</v>
      </c>
      <c r="F478" s="13" t="str">
        <f>HYPERLINK("http://www.lifeprint.com/asl101/pages-signs/s/some.htm","SOME, PART")</f>
        <v>SOME, PART</v>
      </c>
      <c r="G478" s="9" t="str">
        <f>HYPERLINK("http://www.lifeprint.com/asl101/pages-signs/w/why.htm","WHY")</f>
        <v>WHY</v>
      </c>
      <c r="H478" s="9" t="str">
        <f>HYPERLINK("http://www.lifeprint.com/asl101/pages-signs/w/work.htm","WORK")</f>
        <v>WORK</v>
      </c>
      <c r="I478" s="8"/>
      <c r="J478" s="8"/>
      <c r="K478" s="8"/>
      <c r="L478" s="7"/>
    </row>
    <row r="479" spans="1:12" ht="34.5" customHeight="1">
      <c r="A479" s="12">
        <v>24</v>
      </c>
      <c r="B479" s="11" t="str">
        <f>HYPERLINK("http://www.lifeprint.com/asl101/pages-signs/24/food-strange-new-you-like-eat.htm","FOOD, STRANGE, NEW, YOU LIKE EAT YOU?")</f>
        <v>FOOD, STRANGE, NEW, YOU LIKE EAT YOU?</v>
      </c>
      <c r="C479" s="10" t="str">
        <f>HYPERLINK("http://www.lifeprint.com/asl101/pages-signs/e/eat.htm","EAT, FOOD")</f>
        <v>EAT, FOOD</v>
      </c>
      <c r="D479" s="10" t="str">
        <f>HYPERLINK("http://www.lifeprint.com/asl101/pages-signs/e/eat.htm","EAT, FOOD")</f>
        <v>EAT, FOOD</v>
      </c>
      <c r="E479" s="9" t="str">
        <f>HYPERLINK("http://www.lifeprint.com/asl101/pages-signs/l/like.htm","LIKE (emotion)")</f>
        <v>LIKE (emotion)</v>
      </c>
      <c r="F479" s="10" t="str">
        <f>HYPERLINK("http://www.lifeprint.com/asl101/pages-signs/n/new.htm","NEW")</f>
        <v>NEW</v>
      </c>
      <c r="G479" s="13" t="str">
        <f>HYPERLINK("http://www.lifeprint.com/asl101/pages-signs/s/strange.htm","STRANGE, ODD")</f>
        <v>STRANGE, ODD</v>
      </c>
      <c r="H479" s="9" t="str">
        <f>HYPERLINK("http://www.lifeprint.com/asl101/pages-layout/indexing.htm","YOU")</f>
        <v>YOU</v>
      </c>
      <c r="I479" s="8"/>
      <c r="J479" s="8"/>
      <c r="K479" s="8"/>
      <c r="L479" s="7"/>
    </row>
    <row r="480" spans="1:12" ht="34.5" customHeight="1">
      <c r="A480" s="12">
        <v>24</v>
      </c>
      <c r="B480" s="11" t="str">
        <f>HYPERLINK("http://www.lifeprint.com/asl101/pages-signs/24/you-think-asl-teacher-earn-too-much.htm","YOU THINK ASL TEACHER EARN TOO-MUCH?")</f>
        <v>YOU THINK ASL TEACHER EARN TOO-MUCH?</v>
      </c>
      <c r="C480" s="16" t="s">
        <v>0</v>
      </c>
      <c r="D480" s="10" t="str">
        <f>HYPERLINK("http://www.lifeprint.com/asl101/pages-signs/e/earn.htm","EARN")</f>
        <v>EARN</v>
      </c>
      <c r="E480" s="9" t="str">
        <f>HYPERLINK("http://www.lifeprint.com/asl101/pages-signs/t/teacher.htm","TEACH, TEACHER")</f>
        <v>TEACH, TEACHER</v>
      </c>
      <c r="F480" s="9" t="str">
        <f>HYPERLINK("http://www.lifeprint.com/asl101/pages-signs/t/think.htm","THINK")</f>
        <v>THINK</v>
      </c>
      <c r="G480" s="10" t="str">
        <f>HYPERLINK("http://www.lifeprint.com/asl101/pages-signs/t/too-much.htm","TOO-MUCH")</f>
        <v>TOO-MUCH</v>
      </c>
      <c r="H480" s="9" t="str">
        <f>HYPERLINK("http://www.lifeprint.com/asl101/pages-layout/indexing.htm","YOU")</f>
        <v>YOU</v>
      </c>
      <c r="I480" s="8"/>
      <c r="J480" s="8"/>
      <c r="K480" s="8"/>
      <c r="L480" s="7"/>
    </row>
    <row r="481" spans="1:12" ht="34.5" customHeight="1">
      <c r="A481" s="12">
        <v>24</v>
      </c>
      <c r="B481" s="11" t="str">
        <f>HYPERLINK("http://www.lifeprint.com/asl101/pages-signs/24/before-meet-new-person-you-like-brush-teeth.htm","BEFORE MEET NEW PERSON YOU LIKE BRUSH-TEETH?")</f>
        <v>BEFORE MEET NEW PERSON YOU LIKE BRUSH-TEETH?</v>
      </c>
      <c r="C481" s="10" t="str">
        <f>HYPERLINK("http://www.lifeprint.com/asl101/pages-signs/b/before.htm","BEFORE, PRIOR-TO")</f>
        <v>BEFORE, PRIOR-TO</v>
      </c>
      <c r="D481" s="10" t="str">
        <f>HYPERLINK("http://www.lifeprint.com/asl101/pages-signs/b/brushteeth.htm","BRUSH-TEETH")</f>
        <v>BRUSH-TEETH</v>
      </c>
      <c r="E481" s="9" t="str">
        <f>HYPERLINK("http://www.lifeprint.com/asl101/pages-signs/l/like.htm","LIKE (emotion)")</f>
        <v>LIKE (emotion)</v>
      </c>
      <c r="F481" s="9" t="str">
        <f>HYPERLINK("http://www.lifeprint.com/asl101/pages-signs/m/meet.htm","MEET")</f>
        <v>MEET</v>
      </c>
      <c r="G481" s="10" t="str">
        <f>HYPERLINK("http://www.lifeprint.com/asl101/pages-signs/n/new.htm","NEW")</f>
        <v>NEW</v>
      </c>
      <c r="H481" s="10" t="str">
        <f>HYPERLINK("http://www.lifeprint.com/asl101/pages-signs/a/agent.htm","PERSON, AGENT")</f>
        <v>PERSON, AGENT</v>
      </c>
      <c r="I481" s="9" t="str">
        <f>HYPERLINK("http://www.lifeprint.com/asl101/pages-layout/indexing.htm","YOU")</f>
        <v>YOU</v>
      </c>
      <c r="J481" s="8"/>
      <c r="K481" s="8"/>
      <c r="L481" s="7"/>
    </row>
    <row r="482" spans="1:12" ht="34.5" customHeight="1">
      <c r="A482" s="12">
        <v>25</v>
      </c>
      <c r="B482" s="11" t="str">
        <f>HYPERLINK("http://www.lifeprint.com/asl101/pages-signs/25/every-morning-hurry-shower-dress-eat-take-off-school-you.htm","Every-MORNING, YOU HURRY SHOWER, CLOTHES, EAT, TAKE-OFF, GO SCHOOL YOU?")</f>
        <v>Every-MORNING, YOU HURRY SHOWER, CLOTHES, EAT, TAKE-OFF, GO SCHOOL YOU?</v>
      </c>
      <c r="C482" s="10" t="str">
        <f>HYPERLINK("http://www.lifeprint.com/asl101/pages-signs/c/clothes.htm","CLOTHES")</f>
        <v>CLOTHES</v>
      </c>
      <c r="D482" s="10" t="str">
        <f>HYPERLINK("http://www.lifeprint.com/asl101/pages-signs/e/eat.htm","EAT, FOOD")</f>
        <v>EAT, FOOD</v>
      </c>
      <c r="E482" s="13" t="str">
        <f>HYPERLINK("http://www.lifeprint.com/asl101/pages-signs/g/go.htm","GO, TAKE-OFF")</f>
        <v>GO, TAKE-OFF</v>
      </c>
      <c r="F482" s="10" t="str">
        <f>HYPERLINK("http://www.lifeprint.com/asl101/pages-signs/h/hurry.htm","HURRY, RUSH")</f>
        <v>HURRY, RUSH</v>
      </c>
      <c r="G482" s="13" t="str">
        <f>HYPERLINK("http://www.lifeprint.com/asl101/pages-signs/m/monday.htm","MONDAY, EVERY-MONDAY")</f>
        <v>MONDAY, EVERY-MONDAY</v>
      </c>
      <c r="H482" s="10" t="str">
        <f>HYPERLINK("http://www.lifeprint.com/asl101/pages-signs/s/school.htm","SCHOOL")</f>
        <v>SCHOOL</v>
      </c>
      <c r="I482" s="10" t="str">
        <f>HYPERLINK("http://www.lifeprint.com/asl101/pages-signs/s/shower.htm","SHOWER")</f>
        <v>SHOWER</v>
      </c>
      <c r="J482" s="9" t="str">
        <f>HYPERLINK("http://www.lifeprint.com/asl101/pages-layout/indexing.htm","YOU")</f>
        <v>YOU</v>
      </c>
      <c r="K482" s="8"/>
      <c r="L482" s="7"/>
    </row>
    <row r="483" spans="1:12" ht="34.5" customHeight="1">
      <c r="A483" s="12">
        <v>25</v>
      </c>
      <c r="B483" s="11" t="str">
        <f>HYPERLINK("http://www.lifeprint.com/asl101/pages-signs/25/box-carry-car-you-mind.htm","BOX BRING CAR DON'T-MIND?")</f>
        <v>BOX BRING CAR DON'T-MIND?</v>
      </c>
      <c r="C483" s="13" t="str">
        <f>HYPERLINK("http://www.lifeprint.com/asl101/pages-signs/b/box.htm","BOX, ROOM")</f>
        <v>BOX, ROOM</v>
      </c>
      <c r="D483" s="10" t="str">
        <f>HYPERLINK("http://www.lifeprint.com/asl101/pages-signs/b/bring.htm","BRING, CARRY")</f>
        <v>BRING, CARRY</v>
      </c>
      <c r="E483" s="9" t="str">
        <f>HYPERLINK("http://www.lifeprint.com/asl101/pages-signs/c/car.htm","CAR")</f>
        <v>CAR</v>
      </c>
      <c r="F483" s="10" t="str">
        <f>HYPERLINK("http://www.lifeprint.com/asl101/pages-signs/d/dontmind.htm","DON'T-MIND")</f>
        <v>DON'T-MIND</v>
      </c>
      <c r="G483" s="8"/>
      <c r="H483" s="8"/>
      <c r="I483" s="8"/>
      <c r="J483" s="8"/>
      <c r="K483" s="8"/>
      <c r="L483" s="7"/>
    </row>
    <row r="484" spans="1:12" ht="34.5" customHeight="1">
      <c r="A484" s="12">
        <v>25</v>
      </c>
      <c r="B484" s="11" t="str">
        <f>HYPERLINK("http://www.lifeprint.com/asl101/pages-signs/25/five-dollars-you-mind-lending-me.htm","5-DOLLAR, DON'T-MIND LEND ME?")</f>
        <v>5-DOLLAR, DON'T-MIND LEND ME?</v>
      </c>
      <c r="C484" s="10" t="str">
        <f>HYPERLINK("http://www.lifeprint.com/asl101/pages-signs/d/dollar.htm","DOLLAR")</f>
        <v>DOLLAR</v>
      </c>
      <c r="D484" s="10" t="str">
        <f>HYPERLINK("http://www.lifeprint.com/asl101/pages-signs/d/dontmind.htm","DON'T-MIND")</f>
        <v>DON'T-MIND</v>
      </c>
      <c r="E484" s="10" t="str">
        <f>HYPERLINK("http://www.lifeprint.com/asl101/pages-signs/l/loan.htm","LOAN, LEND, BORROW")</f>
        <v>LOAN, LEND, BORROW</v>
      </c>
      <c r="F484" s="9" t="str">
        <f>HYPERLINK("http://www.lifeprint.com/asl101/pages-signs/i/indexing.htm","I, ME")</f>
        <v>I, ME</v>
      </c>
      <c r="G484" s="8"/>
      <c r="H484" s="8"/>
      <c r="I484" s="8"/>
      <c r="J484" s="8"/>
      <c r="K484" s="8"/>
      <c r="L484" s="7"/>
    </row>
    <row r="485" spans="1:12" ht="34.5" customHeight="1">
      <c r="A485" s="12">
        <v>25</v>
      </c>
      <c r="B485" s="11" t="str">
        <f>HYPERLINK("http://www.lifeprint.com/asl101/pages-signs/25/chess-you-lke-play.htm","C-H-E-S-S, YOU LIKE PLAY?")</f>
        <v>C-H-E-S-S, YOU LIKE PLAY?</v>
      </c>
      <c r="C485" s="16" t="s">
        <v>2</v>
      </c>
      <c r="D485" s="9" t="str">
        <f>HYPERLINK("http://www.lifeprint.com/asl101/pages-signs/l/like.htm","LIKE (emotion)")</f>
        <v>LIKE (emotion)</v>
      </c>
      <c r="E485" s="10" t="str">
        <f>HYPERLINK("http://www.lifeprint.com/asl101/pages-signs/p/play.htm","PLAY")</f>
        <v>PLAY</v>
      </c>
      <c r="F485" s="9" t="str">
        <f>HYPERLINK("http://www.lifeprint.com/asl101/pages-layout/indexing.htm","YOU")</f>
        <v>YOU</v>
      </c>
      <c r="G485" s="8"/>
      <c r="H485" s="8"/>
      <c r="I485" s="8"/>
      <c r="J485" s="8"/>
      <c r="K485" s="8"/>
      <c r="L485" s="7"/>
    </row>
    <row r="486" spans="1:12" ht="34.5" customHeight="1">
      <c r="A486" s="12">
        <v>25</v>
      </c>
      <c r="B486" s="11" t="str">
        <f>HYPERLINK("http://www.lifeprint.com/asl101/pages-signs/25/you-live-near-school.htm","YOU LIVE NEAR SCHOOL?")</f>
        <v>YOU LIVE NEAR SCHOOL?</v>
      </c>
      <c r="C486" s="13" t="str">
        <f>HYPERLINK("http://www.lifeprint.com/asl101/pages-signs/l/live.htm","LIFE, LIVE, ADDRESS")</f>
        <v>LIFE, LIVE, ADDRESS</v>
      </c>
      <c r="D486" s="10" t="str">
        <f>HYPERLINK("http://www.lifeprint.com/asl101/pages-signs/n/near.htm","NEAR, CLOSE")</f>
        <v>NEAR, CLOSE</v>
      </c>
      <c r="E486" s="10" t="str">
        <f>HYPERLINK("http://www.lifeprint.com/asl101/pages-signs/s/school.htm","SCHOOL")</f>
        <v>SCHOOL</v>
      </c>
      <c r="F486" s="9" t="str">
        <f>HYPERLINK("http://www.lifeprint.com/asl101/pages-layout/indexing.htm","YOU")</f>
        <v>YOU</v>
      </c>
      <c r="G486" s="8"/>
      <c r="H486" s="8"/>
      <c r="I486" s="8"/>
      <c r="J486" s="8"/>
      <c r="K486" s="8"/>
      <c r="L486" s="7"/>
    </row>
    <row r="487" spans="1:12" ht="34.5" customHeight="1">
      <c r="A487" s="12">
        <v>25</v>
      </c>
      <c r="B487" s="18" t="s">
        <v>1</v>
      </c>
      <c r="C487" s="9" t="str">
        <f>HYPERLINK("http://www.lifeprint.com/asl101/pages-signs/h/how.htm","HOW")</f>
        <v>HOW</v>
      </c>
      <c r="D487" s="10" t="str">
        <f>HYPERLINK("http://www.lifeprint.com/asl101/pages-signs/l/left.htm","LEFT")</f>
        <v>LEFT</v>
      </c>
      <c r="E487" s="9" t="str">
        <f>HYPERLINK("http://www.lifeprint.com/asl101/pages-signs/s/sign.htm","SIGN")</f>
        <v>SIGN</v>
      </c>
      <c r="F487" s="9" t="str">
        <f>HYPERLINK("http://www.lifeprint.com/asl101/pages-layout/indexing.htm","YOU")</f>
        <v>YOU</v>
      </c>
      <c r="G487" s="8"/>
      <c r="H487" s="8"/>
      <c r="I487" s="8"/>
      <c r="J487" s="8"/>
      <c r="K487" s="8"/>
      <c r="L487" s="7"/>
    </row>
    <row r="488" spans="1:12" ht="34.5" customHeight="1">
      <c r="A488" s="12">
        <v>25</v>
      </c>
      <c r="B488" s="11" t="str">
        <f>HYPERLINK("http://www.lifeprint.com/asl101/pages-signs/25/how-you-sign-right.htm","HOW YOU SIGN R-I-G-H-T?")</f>
        <v>HOW YOU SIGN R-I-G-H-T?</v>
      </c>
      <c r="C488" s="9" t="str">
        <f>HYPERLINK("http://www.lifeprint.com/asl101/pages-signs/h/how.htm","HOW")</f>
        <v>HOW</v>
      </c>
      <c r="D488" s="10" t="str">
        <f>HYPERLINK("http://www.lifeprint.com/asl101/pages-signs/r/right.htm","RIGHT")</f>
        <v>RIGHT</v>
      </c>
      <c r="E488" s="9" t="str">
        <f>HYPERLINK("http://www.lifeprint.com/asl101/pages-signs/s/sign.htm","SIGN")</f>
        <v>SIGN</v>
      </c>
      <c r="F488" s="9" t="str">
        <f>HYPERLINK("http://www.lifeprint.com/asl101/pages-layout/indexing.htm","YOU")</f>
        <v>YOU</v>
      </c>
      <c r="G488" s="8"/>
      <c r="H488" s="8"/>
      <c r="I488" s="8"/>
      <c r="J488" s="8"/>
      <c r="K488" s="8"/>
      <c r="L488" s="7"/>
    </row>
    <row r="489" spans="1:12" ht="34.5" customHeight="1">
      <c r="A489" s="12">
        <v>25</v>
      </c>
      <c r="B489" s="11" t="str">
        <f>HYPERLINK("http://www.lifeprint.com/asl101/pages-signs/25/want-go-movies-you.htm","WANT GO MOVIE YOU?")</f>
        <v>WANT GO MOVIE YOU?</v>
      </c>
      <c r="C489" s="10" t="str">
        <f>HYPERLINK("http://www.lifeprint.com/asl101/pages-signs/g/go.htm","GO")</f>
        <v>GO</v>
      </c>
      <c r="D489" s="10" t="str">
        <f>HYPERLINK("http://www.lifeprint.com/asl101/pages-signs/m/movie.htm","MOVIE")</f>
        <v>MOVIE</v>
      </c>
      <c r="E489" s="9" t="str">
        <f>HYPERLINK("http://www.lifeprint.com/asl101/pages-signs/w/want.htm","WANT")</f>
        <v>WANT</v>
      </c>
      <c r="F489" s="9" t="str">
        <f>HYPERLINK("http://www.lifeprint.com/asl101/pages-layout/indexing.htm","YOU")</f>
        <v>YOU</v>
      </c>
      <c r="G489" s="8"/>
      <c r="H489" s="8"/>
      <c r="I489" s="8"/>
      <c r="J489" s="8"/>
      <c r="K489" s="8"/>
      <c r="L489" s="7"/>
    </row>
    <row r="490" spans="1:12" ht="34.5" customHeight="1">
      <c r="A490" s="12">
        <v>25</v>
      </c>
      <c r="B490" s="11" t="str">
        <f>HYPERLINK("http://www.lifeprint.com/asl101/pages-signs/25/your-house-how-far.htm","YOUR HOUSE HOW FAR?")</f>
        <v>YOUR HOUSE HOW FAR?</v>
      </c>
      <c r="C490" s="10" t="str">
        <f>HYPERLINK("http://www.lifeprint.com/asl101/pages-signs/f/far.htm","FAR")</f>
        <v>FAR</v>
      </c>
      <c r="D490" s="10" t="str">
        <f>HYPERLINK("http://www.lifeprint.com/asl101/pages-signs/h/house.htm","HOUSE")</f>
        <v>HOUSE</v>
      </c>
      <c r="E490" s="9" t="str">
        <f>HYPERLINK("http://www.lifeprint.com/asl101/pages-signs/h/how.htm","HOW")</f>
        <v>HOW</v>
      </c>
      <c r="F490" s="9" t="str">
        <f>HYPERLINK("http://www.lifeprint.com/asl101/pages-signs/y/your.htm","YOUR, YOURS")</f>
        <v>YOUR, YOURS</v>
      </c>
      <c r="G490" s="8"/>
      <c r="H490" s="8"/>
      <c r="I490" s="8"/>
      <c r="J490" s="8"/>
      <c r="K490" s="8"/>
      <c r="L490" s="7"/>
    </row>
    <row r="491" spans="1:12" ht="34.5" customHeight="1">
      <c r="A491" s="12">
        <v>25</v>
      </c>
      <c r="B491" s="11" t="str">
        <f>HYPERLINK("http://www.lifeprint.com/asl101/pages-signs/25/your-mom-address-what.htm","YOUR MOM ADDRESS WHAT?")</f>
        <v>YOUR MOM ADDRESS WHAT?</v>
      </c>
      <c r="C491" s="13" t="str">
        <f>HYPERLINK("http://www.lifeprint.com/asl101/pages-signs/l/live.htm","LIFE, LIVE, ADDRESS")</f>
        <v>LIFE, LIVE, ADDRESS</v>
      </c>
      <c r="D491" s="14" t="str">
        <f>HYPERLINK("http://www.lifeprint.com/asl101/pages-signs/m/mom.htm","MOM, MOTHER")</f>
        <v>MOM, MOTHER</v>
      </c>
      <c r="E491" s="9" t="str">
        <f>HYPERLINK("http://www.lifeprint.com/asl101/pages-signs/w/what.htm","WHAT, HUH?")</f>
        <v>WHAT, HUH?</v>
      </c>
      <c r="F491" s="14" t="str">
        <f>HYPERLINK("http://www.lifeprint.com/asl101/pages-signs/y/your.htm","YOUR, YOURS")</f>
        <v>YOUR, YOURS</v>
      </c>
      <c r="G491" s="8"/>
      <c r="H491" s="8"/>
      <c r="I491" s="8"/>
      <c r="J491" s="8"/>
      <c r="K491" s="8"/>
      <c r="L491" s="7"/>
    </row>
    <row r="492" spans="1:12" ht="34.5" customHeight="1">
      <c r="A492" s="12">
        <v>25</v>
      </c>
      <c r="B492" s="11" t="str">
        <f>HYPERLINK("http://www.lifeprint.com/asl101/pages-signs/25/your-hair-wow-what-did-you-do.htm","YOUR HAIR, WOW, DO-what?")</f>
        <v>YOUR HAIR, WOW, DO-what?</v>
      </c>
      <c r="C492" s="10" t="str">
        <f>HYPERLINK("http://www.lifeprint.com/asl101/pages-signs/h/hair.htm","HAIR")</f>
        <v>HAIR</v>
      </c>
      <c r="D492" s="9" t="str">
        <f>HYPERLINK("http://www.lifeprint.com/asl101/pages-signs/d/do-do.htm","what-DO, DO-what")</f>
        <v>what-DO, DO-what</v>
      </c>
      <c r="E492" s="10" t="str">
        <f>HYPERLINK("http://www.lifeprint.com/asl101/pages-signs/w/wow.htm","WOW")</f>
        <v>WOW</v>
      </c>
      <c r="F492" s="9" t="str">
        <f>HYPERLINK("http://www.lifeprint.com/asl101/pages-signs/y/your.htm","YOUR, YOURS")</f>
        <v>YOUR, YOURS</v>
      </c>
      <c r="G492" s="8"/>
      <c r="H492" s="8"/>
      <c r="I492" s="8"/>
      <c r="J492" s="8"/>
      <c r="K492" s="8"/>
      <c r="L492" s="7"/>
    </row>
    <row r="493" spans="1:12" ht="34.5" customHeight="1">
      <c r="A493" s="12">
        <v>25</v>
      </c>
      <c r="B493" s="11" t="str">
        <f>HYPERLINK("http://www.lifeprint.com/asl101/pages-signs/25/parking-lot-supervisors-earn-a-lot.htm","PARKING-LOT SUPERVISOR EARN A-LOT?")</f>
        <v>PARKING-LOT SUPERVISOR EARN A-LOT?</v>
      </c>
      <c r="C493" s="10" t="str">
        <f>HYPERLINK("http://www.lifeprint.com/asl101/pages-signs/a/a-lot.htm","A-LOT, MUCH")</f>
        <v>A-LOT, MUCH</v>
      </c>
      <c r="D493" s="13" t="str">
        <f>HYPERLINK("http://www.lifeprint.com/asl101/pages-signs/f/field.htm","FIELD, GROUND, YARD, AREA")</f>
        <v>FIELD, GROUND, YARD, AREA</v>
      </c>
      <c r="E493" s="10" t="str">
        <f>HYPERLINK("http://www.lifeprint.com/asl101/pages-signs/e/earn.htm","EARN")</f>
        <v>EARN</v>
      </c>
      <c r="F493" s="10" t="str">
        <f>HYPERLINK("http://www.lifeprint.com/asl101/pages-signs/p/parking-lot.htm","PARKING-LOT")</f>
        <v>PARKING-LOT</v>
      </c>
      <c r="G493" s="10" t="str">
        <f>HYPERLINK("http://www.lifeprint.com/asl101/pages-signs/s/supervisor.htm","SUPERVISOR")</f>
        <v>SUPERVISOR</v>
      </c>
      <c r="H493" s="8"/>
      <c r="I493" s="8"/>
      <c r="J493" s="8"/>
      <c r="K493" s="8"/>
      <c r="L493" s="7"/>
    </row>
    <row r="494" spans="1:12" ht="34.5" customHeight="1">
      <c r="A494" s="12">
        <v>25</v>
      </c>
      <c r="B494" s="11" t="str">
        <f>HYPERLINK("http://www.lifeprint.com/asl101/pages-signs/25/you-like-go-play-ground.htm","YOU LIKE GO PLAYGROUND?")</f>
        <v>YOU LIKE GO PLAYGROUND?</v>
      </c>
      <c r="C494" s="13" t="str">
        <f>HYPERLINK("http://www.lifeprint.com/asl101/pages-signs/f/field.htm","FIELD, GROUND, YARD, AREA")</f>
        <v>FIELD, GROUND, YARD, AREA</v>
      </c>
      <c r="D494" s="10" t="str">
        <f>HYPERLINK("http://www.lifeprint.com/asl101/pages-signs/g/go.htm","GO")</f>
        <v>GO</v>
      </c>
      <c r="E494" s="9" t="str">
        <f>HYPERLINK("http://www.lifeprint.com/asl101/pages-signs/l/like.htm","LIKE (emotion)")</f>
        <v>LIKE (emotion)</v>
      </c>
      <c r="F494" s="10" t="str">
        <f>HYPERLINK("http://www.lifeprint.com/asl101/pages-signs/p/play.htm","PLAY")</f>
        <v>PLAY</v>
      </c>
      <c r="G494" s="14" t="str">
        <f>HYPERLINK("http://www.lifeprint.com/asl101/pages-layout/indexing.htm","YOU")</f>
        <v>YOU</v>
      </c>
      <c r="H494" s="8"/>
      <c r="I494" s="8"/>
      <c r="J494" s="8"/>
      <c r="K494" s="8"/>
      <c r="L494" s="7"/>
    </row>
    <row r="495" spans="1:12" ht="34.5" customHeight="1">
      <c r="A495" s="12">
        <v>25</v>
      </c>
      <c r="B495" s="11" t="str">
        <f>HYPERLINK("http://www.lifeprint.com/asl101/pages-signs/25/food-store-you-live-thereabouts.htm","FOOD STORE, YOU LIVE THEREABOUTS?")</f>
        <v>FOOD STORE, YOU LIVE THEREABOUTS?</v>
      </c>
      <c r="C495" s="10" t="str">
        <f>HYPERLINK("http://www.lifeprint.com/asl101/pages-signs/e/eat.htm","EAT, FOOD")</f>
        <v>EAT, FOOD</v>
      </c>
      <c r="D495" s="13" t="str">
        <f>HYPERLINK("http://www.lifeprint.com/asl101/pages-signs/l/live.htm","LIFE, LIVE, ADDRESS")</f>
        <v>LIFE, LIVE, ADDRESS</v>
      </c>
      <c r="E495" s="13" t="str">
        <f>HYPERLINK("http://www.lifeprint.com/asl101/pages-signs/s/store.htm","STORE, SELL")</f>
        <v>STORE, SELL</v>
      </c>
      <c r="F495" s="13" t="str">
        <f>HYPERLINK("http://www.lifeprint.com/asl101/pages-signs/t/thereabouts.htm","THEREABOUTS, AROUND")</f>
        <v>THEREABOUTS, AROUND</v>
      </c>
      <c r="G495" s="9" t="str">
        <f>HYPERLINK("http://www.lifeprint.com/asl101/pages-layout/indexing.htm","YOU")</f>
        <v>YOU</v>
      </c>
      <c r="H495" s="8"/>
      <c r="I495" s="8"/>
      <c r="J495" s="8"/>
      <c r="K495" s="8"/>
      <c r="L495" s="7"/>
    </row>
    <row r="496" spans="1:12" ht="34.5" customHeight="1">
      <c r="A496" s="12">
        <v>25</v>
      </c>
      <c r="B496" s="11" t="str">
        <f>HYPERLINK("http://www.lifeprint.com/asl101/pages-signs/25/since-you-move-how-many-time.htm","UP-TO-NOW, YOU MOVE HOW-MANY TIME?")</f>
        <v>UP-TO-NOW, YOU MOVE HOW-MANY TIME?</v>
      </c>
      <c r="C496" s="9" t="str">
        <f>HYPERLINK("http://www.lifeprint.com/asl101/pages-signs/h/how-many.htm","HOW-MANY")</f>
        <v>HOW-MANY</v>
      </c>
      <c r="D496" s="10" t="str">
        <f>HYPERLINK("http://www.lifeprint.com/asl101/pages-signs/m/move.htm","MOVE")</f>
        <v>MOVE</v>
      </c>
      <c r="E496" s="10" t="str">
        <f>HYPERLINK("http://www.lifeprint.com/asl101/pages-signs/t/time.htm","TIME, O'CLOCK")</f>
        <v>TIME, O'CLOCK</v>
      </c>
      <c r="F496" s="13" t="str">
        <f>HYPERLINK("http://www.lifeprint.com/asl101/pages-signs/s/since.htm","UP-TO-NOW, SINCE, HAVE BEEN")</f>
        <v>UP-TO-NOW, SINCE, HAVE BEEN</v>
      </c>
      <c r="G496" s="9" t="str">
        <f>HYPERLINK("http://www.lifeprint.com/asl101/pages-layout/indexing.htm","YOU")</f>
        <v>YOU</v>
      </c>
      <c r="H496" s="8"/>
      <c r="I496" s="8"/>
      <c r="J496" s="8"/>
      <c r="K496" s="8"/>
      <c r="L496" s="7"/>
    </row>
    <row r="497" spans="1:12" ht="34.5" customHeight="1">
      <c r="A497" s="12">
        <v>25</v>
      </c>
      <c r="B497" s="11" t="str">
        <f>HYPERLINK("http://www.lifeprint.com/asl101/pages-signs/25/you-want-me-sign-fast.htm","YOU WANT ME SIGN FAST?")</f>
        <v>YOU WANT ME SIGN FAST?</v>
      </c>
      <c r="C497" s="13" t="str">
        <f>HYPERLINK("http://www.lifeprint.com/asl101/pages-signs/f/fast.htm","FAST, SPEED")</f>
        <v>FAST, SPEED</v>
      </c>
      <c r="D497" s="9" t="str">
        <f>HYPERLINK("http://www.lifeprint.com/asl101/pages-signs/i/indexing.htm","I, ME")</f>
        <v>I, ME</v>
      </c>
      <c r="E497" s="9" t="str">
        <f>HYPERLINK("http://www.lifeprint.com/asl101/pages-signs/s/sign.htm","SIGN")</f>
        <v>SIGN</v>
      </c>
      <c r="F497" s="9" t="str">
        <f>HYPERLINK("http://www.lifeprint.com/asl101/pages-signs/w/want.htm","WANT")</f>
        <v>WANT</v>
      </c>
      <c r="G497" s="9" t="str">
        <f>HYPERLINK("http://www.lifeprint.com/asl101/pages-layout/indexing.htm","YOU")</f>
        <v>YOU</v>
      </c>
      <c r="H497" s="8"/>
      <c r="I497" s="8"/>
      <c r="J497" s="8"/>
      <c r="K497" s="8"/>
      <c r="L497" s="7"/>
    </row>
    <row r="498" spans="1:12" ht="34.5" customHeight="1">
      <c r="A498" s="12">
        <v>25</v>
      </c>
      <c r="B498" s="11" t="str">
        <f>HYPERLINK("http://www.lifeprint.com/asl101/pages-signs/25/your-house-front-door-what-color.htm","YOUR HOUSE, FRONT DOOR, what-COLOR?")</f>
        <v>YOUR HOUSE, FRONT DOOR, what-COLOR?</v>
      </c>
      <c r="C498" s="10" t="str">
        <f>HYPERLINK("http://www.lifeprint.com/asl101/pages-signs/c/color.htm","COLOR")</f>
        <v>COLOR</v>
      </c>
      <c r="D498" s="10" t="str">
        <f>HYPERLINK("http://www.lifeprint.com/asl101/pages-signs/d/door.htm","DOOR")</f>
        <v>DOOR</v>
      </c>
      <c r="E498" s="10" t="str">
        <f>HYPERLINK("http://www.lifeprint.com/asl101/pages-signs/f/front.htm","FRONT")</f>
        <v>FRONT</v>
      </c>
      <c r="F498" s="10" t="str">
        <f>HYPERLINK("http://www.lifeprint.com/asl101/pages-signs/h/house.htm","HOUSE")</f>
        <v>HOUSE</v>
      </c>
      <c r="G498" s="9" t="str">
        <f>HYPERLINK("http://www.lifeprint.com/asl101/pages-signs/y/your.htm","YOUR, YOURS")</f>
        <v>YOUR, YOURS</v>
      </c>
      <c r="H498" s="8"/>
      <c r="I498" s="8"/>
      <c r="J498" s="8"/>
      <c r="K498" s="8"/>
      <c r="L498" s="7"/>
    </row>
    <row r="499" spans="1:12" ht="34.5" customHeight="1">
      <c r="A499" s="12">
        <v>25</v>
      </c>
      <c r="B499" s="11" t="str">
        <f>HYPERLINK("http://www.lifeprint.com/asl101/pages-signs/25/your-last-name-how-spell.htm","YOUR LAST NAME, HOW SPELL?")</f>
        <v>YOUR LAST NAME, HOW SPELL?</v>
      </c>
      <c r="C499" s="9" t="str">
        <f>HYPERLINK("http://www.lifeprint.com/asl101/pages-signs/h/how.htm","HOW")</f>
        <v>HOW</v>
      </c>
      <c r="D499" s="10" t="str">
        <f>HYPERLINK("http://www.lifeprint.com/asl101/pages-signs/l/last.htm","LAST")</f>
        <v>LAST</v>
      </c>
      <c r="E499" s="10" t="str">
        <f>HYPERLINK("http://www.lifeprint.com/asl101/pages-signs/n/name.htm","NAME")</f>
        <v>NAME</v>
      </c>
      <c r="F499" s="9" t="str">
        <f>HYPERLINK("http://www.lifeprint.com/asl101/pages-signs/s/spell.htm","SPELL, FINGERSPELL")</f>
        <v>SPELL, FINGERSPELL</v>
      </c>
      <c r="G499" s="9" t="str">
        <f>HYPERLINK("http://www.lifeprint.com/asl101/pages-signs/y/your.htm","YOUR, YOURS")</f>
        <v>YOUR, YOURS</v>
      </c>
      <c r="H499" s="8"/>
      <c r="I499" s="8"/>
      <c r="J499" s="8"/>
      <c r="K499" s="8"/>
      <c r="L499" s="7"/>
    </row>
    <row r="500" spans="1:12" ht="34.5" customHeight="1">
      <c r="A500" s="12">
        <v>25</v>
      </c>
      <c r="B500" s="11" t="str">
        <f>HYPERLINK("http://www.lifeprint.com/asl101/pages-signs/25/your-exact-address-what.htm","YOUR EXACT ADDRESS WHAT?")</f>
        <v>YOUR EXACT ADDRESS WHAT?</v>
      </c>
      <c r="C500" s="10" t="str">
        <f>HYPERLINK("http://www.lifeprint.com/asl101/pages-signs/e/exact.htm","EXACT")</f>
        <v>EXACT</v>
      </c>
      <c r="D500" s="13" t="str">
        <f>HYPERLINK("http://www.lifeprint.com/asl101/pages-signs/l/live.htm","LIFE, LIVE, ADDRESS")</f>
        <v>LIFE, LIVE, ADDRESS</v>
      </c>
      <c r="E500" s="9" t="str">
        <f>HYPERLINK("http://www.lifeprint.com/asl101/pages-signs/w/what.htm","WHAT, HUH?")</f>
        <v>WHAT, HUH?</v>
      </c>
      <c r="F500" s="14" t="str">
        <f>HYPERLINK("http://www.lifeprint.com/asl101/pages-signs/y/your.htm","YOUR, YOURS")</f>
        <v>YOUR, YOURS</v>
      </c>
      <c r="G500" s="17"/>
      <c r="H500" s="15"/>
      <c r="I500" s="15"/>
      <c r="J500" s="8"/>
      <c r="K500" s="8"/>
      <c r="L500" s="7"/>
    </row>
    <row r="501" spans="1:12" ht="34.5" customHeight="1">
      <c r="A501" s="12">
        <v>25</v>
      </c>
      <c r="B501" s="11" t="str">
        <f>HYPERLINK("http://www.lifeprint.com/asl101/pages-signs/25/you-prefer-live-north-or-south.htm","YOU PREFER LIVE NORTH [bodyshift] SOUTH?")</f>
        <v>YOU PREFER LIVE NORTH [bodyshift] SOUTH?</v>
      </c>
      <c r="C501" s="9" t="str">
        <f>HYPERLINK("http://www.lifeprint.com/asl101/pages-signs/o/or.htm","Bodyshift, OR")</f>
        <v>Bodyshift, OR</v>
      </c>
      <c r="D501" s="13" t="str">
        <f>HYPERLINK("http://www.lifeprint.com/asl101/pages-signs/l/live.htm","LIFE, LIVE, ADDRESS")</f>
        <v>LIFE, LIVE, ADDRESS</v>
      </c>
      <c r="E501" s="10" t="str">
        <f>HYPERLINK("http://www.lifeprint.com/asl101/pages-signs/n/north.htm","NORTH")</f>
        <v>NORTH</v>
      </c>
      <c r="F501" s="9" t="str">
        <f>HYPERLINK("http://www.lifeprint.com/asl101/pages-signs/f/favorite.htm","PREFER, FAVORITE")</f>
        <v>PREFER, FAVORITE</v>
      </c>
      <c r="G501" s="10" t="str">
        <f>HYPERLINK("http://www.lifeprint.com/asl101/pages-signs/s/south.htm","SOUTH")</f>
        <v>SOUTH</v>
      </c>
      <c r="H501" s="9" t="str">
        <f>HYPERLINK("http://www.lifeprint.com/asl101/pages-layout/indexing.htm","YOU")</f>
        <v>YOU</v>
      </c>
      <c r="I501" s="8"/>
      <c r="J501" s="8"/>
      <c r="K501" s="8"/>
      <c r="L501" s="7"/>
    </row>
    <row r="502" spans="1:12" ht="34.5" customHeight="1">
      <c r="A502" s="12">
        <v>26</v>
      </c>
      <c r="B502" s="11" t="str">
        <f>HYPERLINK("http://www.lifeprint.com/asl101/pages-signs/26/you-afraid-of-heights.htm","YOU AFRAID HIGH-(heights)?")</f>
        <v>YOU AFRAID HIGH-(heights)?</v>
      </c>
      <c r="C502" s="10" t="str">
        <f>HYPERLINK("http://www.lifeprint.com/asl101/pages-signs/a/afraid.htm","AFRAID, SCARED")</f>
        <v>AFRAID, SCARED</v>
      </c>
      <c r="D502" s="10" t="str">
        <f>HYPERLINK("http://www.lifeprint.com/asl101/pages-signs/h/high.htm","HIGH, HEIGHT")</f>
        <v>HIGH, HEIGHT</v>
      </c>
      <c r="E502" s="9" t="str">
        <f>HYPERLINK("http://www.lifeprint.com/asl101/pages-layout/indexing.htm","YOU")</f>
        <v>YOU</v>
      </c>
      <c r="F502" s="8"/>
      <c r="G502" s="8"/>
      <c r="H502" s="8"/>
      <c r="I502" s="8"/>
      <c r="J502" s="8"/>
      <c r="K502" s="8"/>
      <c r="L502" s="7"/>
    </row>
    <row r="503" spans="1:12" ht="34.5" customHeight="1">
      <c r="A503" s="12">
        <v>26</v>
      </c>
      <c r="B503" s="11" t="str">
        <f>HYPERLINK("http://www.lifeprint.com/asl101/pages-signs/26/how-have-you-been.htm","HOW YOU UP-TO-NOW?")</f>
        <v>HOW YOU UP-TO-NOW?</v>
      </c>
      <c r="C503" s="9" t="str">
        <f>HYPERLINK("http://www.lifeprint.com/asl101/pages-signs/h/how.htm","HOW")</f>
        <v>HOW</v>
      </c>
      <c r="D503" s="13" t="str">
        <f>HYPERLINK("http://www.lifeprint.com/asl101/pages-signs/s/since.htm","UP-TO-NOW, SINCE, HAVE BEEN")</f>
        <v>UP-TO-NOW, SINCE, HAVE BEEN</v>
      </c>
      <c r="E503" s="9" t="str">
        <f>HYPERLINK("http://www.lifeprint.com/asl101/pages-layout/indexing.htm","YOU")</f>
        <v>YOU</v>
      </c>
      <c r="F503" s="8"/>
      <c r="G503" s="8"/>
      <c r="H503" s="8"/>
      <c r="I503" s="8"/>
      <c r="J503" s="8"/>
      <c r="K503" s="8"/>
      <c r="L503" s="7"/>
    </row>
    <row r="504" spans="1:12" ht="34.5" customHeight="1">
      <c r="A504" s="12">
        <v>26</v>
      </c>
      <c r="B504" s="11" t="str">
        <f>HYPERLINK("http://www.lifeprint.com/asl101/pages-signs/26/every-saturday-what-do-you-do.htm","Every-SATURDAY what-DO YOU?")</f>
        <v>Every-SATURDAY what-DO YOU?</v>
      </c>
      <c r="C504" s="13" t="str">
        <f>HYPERLINK("http://www.lifeprint.com/asl101/pages-signs/s/saturday.htm","SATURDAY, EVERY-SATURDAY")</f>
        <v>SATURDAY, EVERY-SATURDAY</v>
      </c>
      <c r="D504" s="9" t="str">
        <f>HYPERLINK("http://www.lifeprint.com/asl101/pages-signs/d/do-do.htm","what-DO, DO-what")</f>
        <v>what-DO, DO-what</v>
      </c>
      <c r="E504" s="9" t="str">
        <f>HYPERLINK("http://www.lifeprint.com/asl101/pages-layout/indexing.htm","YOU")</f>
        <v>YOU</v>
      </c>
      <c r="F504" s="8"/>
      <c r="G504" s="8"/>
      <c r="H504" s="8"/>
      <c r="I504" s="8"/>
      <c r="J504" s="8"/>
      <c r="K504" s="8"/>
      <c r="L504" s="7"/>
    </row>
    <row r="505" spans="1:12" ht="34.5" customHeight="1">
      <c r="A505" s="12">
        <v>26</v>
      </c>
      <c r="B505" s="11" t="str">
        <f>HYPERLINK("http://www.lifeprint.com/asl101/pages-signs/26/your-backpack-heavy.htm","YOUR BACKPACK HEAVY?")</f>
        <v>YOUR BACKPACK HEAVY?</v>
      </c>
      <c r="C505" s="10" t="str">
        <f>HYPERLINK("http://www.lifeprint.com/asl101/pages-signs/b/backpack.htm","BACKPACK")</f>
        <v>BACKPACK</v>
      </c>
      <c r="D505" s="10" t="str">
        <f>HYPERLINK("http://www.lifeprint.com/asl101/pages-signs/h/heavy.htm","HEAVY")</f>
        <v>HEAVY</v>
      </c>
      <c r="E505" s="9" t="str">
        <f>HYPERLINK("http://www.lifeprint.com/asl101/pages-signs/y/your.htm","YOUR, YOURS")</f>
        <v>YOUR, YOURS</v>
      </c>
      <c r="F505" s="8"/>
      <c r="G505" s="8"/>
      <c r="H505" s="8"/>
      <c r="I505" s="8"/>
      <c r="J505" s="8"/>
      <c r="K505" s="8"/>
      <c r="L505" s="7"/>
    </row>
    <row r="506" spans="1:12" ht="34.5" customHeight="1">
      <c r="A506" s="12">
        <v>26</v>
      </c>
      <c r="B506" s="11" t="str">
        <f>HYPERLINK("http://www.lifeprint.com/asl101/pages-signs/26/flower-you-like-what-kind.htm","FLOWER YOU LIKE WHAT-KIND?")</f>
        <v>FLOWER YOU LIKE WHAT-KIND?</v>
      </c>
      <c r="C506" s="9" t="str">
        <f>HYPERLINK("http://www.lifeprint.com/asl101/pages-signs/f/flower.htm","FLOWER")</f>
        <v>FLOWER</v>
      </c>
      <c r="D506" s="10" t="str">
        <f>HYPERLINK("http://www.lifeprint.com/asl101/pages-signs/w/what-kind.htm","KIND, TYPE")</f>
        <v>KIND, TYPE</v>
      </c>
      <c r="E506" s="9" t="str">
        <f>HYPERLINK("http://www.lifeprint.com/asl101/pages-signs/l/like.htm","LIKE (emotion)")</f>
        <v>LIKE (emotion)</v>
      </c>
      <c r="F506" s="9" t="str">
        <f aca="true" t="shared" si="9" ref="F506:F513">HYPERLINK("http://www.lifeprint.com/asl101/pages-layout/indexing.htm","YOU")</f>
        <v>YOU</v>
      </c>
      <c r="G506" s="8"/>
      <c r="H506" s="8"/>
      <c r="I506" s="8"/>
      <c r="J506" s="8"/>
      <c r="K506" s="8"/>
      <c r="L506" s="7"/>
    </row>
    <row r="507" spans="1:12" ht="34.5" customHeight="1">
      <c r="A507" s="12">
        <v>26</v>
      </c>
      <c r="B507" s="11" t="str">
        <f>HYPERLINK("http://www.lifeprint.com/asl101/pages-signs/26/you-like-mountain-hiking.htm","YOU LIKE MOUNTAIN HIKE YOU?")</f>
        <v>YOU LIKE MOUNTAIN HIKE YOU?</v>
      </c>
      <c r="C507" s="13" t="str">
        <f>HYPERLINK("http://www.lifeprint.com/asl101/pages-signs/c/clv.htm","HIKE")</f>
        <v>HIKE</v>
      </c>
      <c r="D507" s="9" t="str">
        <f>HYPERLINK("http://www.lifeprint.com/asl101/pages-signs/l/like.htm","LIKE (emotion)")</f>
        <v>LIKE (emotion)</v>
      </c>
      <c r="E507" s="10" t="str">
        <f>HYPERLINK("http://www.lifeprint.com/asl101/pages-signs/m/mountain.htm","MOUNTAIN")</f>
        <v>MOUNTAIN</v>
      </c>
      <c r="F507" s="9" t="str">
        <f t="shared" si="9"/>
        <v>YOU</v>
      </c>
      <c r="G507" s="8"/>
      <c r="H507" s="8"/>
      <c r="I507" s="8"/>
      <c r="J507" s="8"/>
      <c r="K507" s="8"/>
      <c r="L507" s="7"/>
    </row>
    <row r="508" spans="1:12" ht="34.5" customHeight="1">
      <c r="A508" s="12">
        <v>26</v>
      </c>
      <c r="B508" s="11" t="str">
        <f>HYPERLINK("http://www.lifeprint.com/asl101/pages-signs/26/how-often-do-you-laugh.htm","HOW OFTEN YOU LAUGH?")</f>
        <v>HOW OFTEN YOU LAUGH?</v>
      </c>
      <c r="C508" s="9" t="str">
        <f>HYPERLINK("http://www.lifeprint.com/asl101/pages-signs/h/how.htm","HOW")</f>
        <v>HOW</v>
      </c>
      <c r="D508" s="10" t="str">
        <f>HYPERLINK("http://www.lifeprint.com/asl101/pages-signs/l/laugh.htm","LAUGH")</f>
        <v>LAUGH</v>
      </c>
      <c r="E508" s="10" t="str">
        <f>HYPERLINK("http://www.lifeprint.com/asl101/pages-signs/o/often.htm","OFTEN")</f>
        <v>OFTEN</v>
      </c>
      <c r="F508" s="9" t="str">
        <f t="shared" si="9"/>
        <v>YOU</v>
      </c>
      <c r="G508" s="8"/>
      <c r="H508" s="8"/>
      <c r="I508" s="8"/>
      <c r="J508" s="8"/>
      <c r="K508" s="8"/>
      <c r="L508" s="7"/>
    </row>
    <row r="509" spans="1:12" ht="34.5" customHeight="1">
      <c r="A509" s="12">
        <v>26</v>
      </c>
      <c r="B509" s="11" t="str">
        <f>HYPERLINK("http://www.lifeprint.com/asl101/pages-signs/26/you-like-study-outside.htm","YOU LIKE STUDY OUTSIDE?")</f>
        <v>YOU LIKE STUDY OUTSIDE?</v>
      </c>
      <c r="C509" s="9" t="str">
        <f>HYPERLINK("http://www.lifeprint.com/asl101/pages-signs/l/like.htm","LIKE (emotion)")</f>
        <v>LIKE (emotion)</v>
      </c>
      <c r="D509" s="13" t="str">
        <f>HYPERLINK("http://www.lifeprint.com/asl101/pages-signs/i/inout.htm","OUT, OUTSIDE")</f>
        <v>OUT, OUTSIDE</v>
      </c>
      <c r="E509" s="10" t="str">
        <f>HYPERLINK("http://www.lifeprint.com/asl101/pages-signs/s/study.htm","STUDY")</f>
        <v>STUDY</v>
      </c>
      <c r="F509" s="9" t="str">
        <f t="shared" si="9"/>
        <v>YOU</v>
      </c>
      <c r="G509" s="8"/>
      <c r="H509" s="8"/>
      <c r="I509" s="8"/>
      <c r="J509" s="8"/>
      <c r="K509" s="8"/>
      <c r="L509" s="7"/>
    </row>
    <row r="510" spans="1:12" ht="34.5" customHeight="1">
      <c r="A510" s="12">
        <v>26</v>
      </c>
      <c r="B510" s="11" t="str">
        <f>HYPERLINK("http://www.lifeprint.com/asl101/pages-signs/26/you-like-gardening.htm","YOU LIKE TAKE-CARE-OF PLANT YOU?")</f>
        <v>YOU LIKE TAKE-CARE-OF PLANT YOU?</v>
      </c>
      <c r="C510" s="9" t="str">
        <f>HYPERLINK("http://www.lifeprint.com/asl101/pages-signs/l/like.htm","LIKE (emotion)")</f>
        <v>LIKE (emotion)</v>
      </c>
      <c r="D510" s="13" t="str">
        <f>HYPERLINK("http://www.lifeprint.com/asl101/pages-signs/p/plant.htm","PLANT, SPRING, GARDEN")</f>
        <v>PLANT, SPRING, GARDEN</v>
      </c>
      <c r="E510" s="10" t="str">
        <f>HYPERLINK("http://www.lifeprint.com/asl101/pages-signs/t/take-care-of.htm","TAKE-CARE-OF")</f>
        <v>TAKE-CARE-OF</v>
      </c>
      <c r="F510" s="9" t="str">
        <f t="shared" si="9"/>
        <v>YOU</v>
      </c>
      <c r="G510" s="8"/>
      <c r="H510" s="8"/>
      <c r="I510" s="8"/>
      <c r="J510" s="8"/>
      <c r="K510" s="8"/>
      <c r="L510" s="7"/>
    </row>
    <row r="511" spans="1:12" ht="34.5" customHeight="1">
      <c r="A511" s="12">
        <v>26</v>
      </c>
      <c r="B511" s="11" t="str">
        <f>HYPERLINK("http://www.lifeprint.com/asl101/pages-signs/26/you-think-school-fun.htm","YOU THINK SCHOOL FUN?")</f>
        <v>YOU THINK SCHOOL FUN?</v>
      </c>
      <c r="C511" s="9" t="str">
        <f>HYPERLINK("http://www.lifeprint.com/asl101/pages-signs/f/fun.htm","FUN")</f>
        <v>FUN</v>
      </c>
      <c r="D511" s="10" t="str">
        <f>HYPERLINK("http://www.lifeprint.com/asl101/pages-signs/s/school.htm","SCHOOL")</f>
        <v>SCHOOL</v>
      </c>
      <c r="E511" s="9" t="str">
        <f>HYPERLINK("http://www.lifeprint.com/asl101/pages-signs/t/think.htm","THINK")</f>
        <v>THINK</v>
      </c>
      <c r="F511" s="9" t="str">
        <f t="shared" si="9"/>
        <v>YOU</v>
      </c>
      <c r="G511" s="8"/>
      <c r="H511" s="8"/>
      <c r="I511" s="8"/>
      <c r="J511" s="8"/>
      <c r="K511" s="8"/>
      <c r="L511" s="7"/>
    </row>
    <row r="512" spans="1:12" ht="34.5" customHeight="1">
      <c r="A512" s="12">
        <v>26</v>
      </c>
      <c r="B512" s="11" t="str">
        <f>HYPERLINK("http://www.lifeprint.com/asl101/pages-signs/26/topic-you-dont-care-what.htm","TOPIC YOU DON'T-CARE WHAT?")</f>
        <v>TOPIC YOU DON'T-CARE WHAT?</v>
      </c>
      <c r="C512" s="10" t="str">
        <f>HYPERLINK("http://www.lifeprint.com/asl101/pages-signs/d/dont-care.htm","DON'T-CARE")</f>
        <v>DON'T-CARE</v>
      </c>
      <c r="D512" s="10" t="str">
        <f>HYPERLINK("http://www.lifeprint.com/asl101/pages-signs/t/topic.htm","TOPIC, SUBJECT")</f>
        <v>TOPIC, SUBJECT</v>
      </c>
      <c r="E512" s="9" t="str">
        <f>HYPERLINK("http://www.lifeprint.com/asl101/pages-signs/w/what.htm","WHAT, HUH?")</f>
        <v>WHAT, HUH?</v>
      </c>
      <c r="F512" s="9" t="str">
        <f t="shared" si="9"/>
        <v>YOU</v>
      </c>
      <c r="G512" s="8"/>
      <c r="H512" s="8"/>
      <c r="I512" s="8"/>
      <c r="J512" s="8"/>
      <c r="K512" s="8"/>
      <c r="L512" s="7"/>
    </row>
    <row r="513" spans="1:12" ht="34.5" customHeight="1">
      <c r="A513" s="12">
        <v>26</v>
      </c>
      <c r="B513" s="11" t="str">
        <f>HYPERLINK("http://www.lifeprint.com/asl101/pages-signs/26/topic-you-interested.htm","TOPIC YOU INTERESTED WHAT?")</f>
        <v>TOPIC YOU INTERESTED WHAT?</v>
      </c>
      <c r="C513" s="10" t="str">
        <f>HYPERLINK("http://www.lifeprint.com/asl101/pages-signs/i/interesting.htm","INTERESTING")</f>
        <v>INTERESTING</v>
      </c>
      <c r="D513" s="10" t="str">
        <f>HYPERLINK("http://www.lifeprint.com/asl101/pages-signs/t/topic.htm","TOPIC, SUBJECT")</f>
        <v>TOPIC, SUBJECT</v>
      </c>
      <c r="E513" s="9" t="str">
        <f>HYPERLINK("http://www.lifeprint.com/asl101/pages-signs/w/what.htm","WHAT, HUH?")</f>
        <v>WHAT, HUH?</v>
      </c>
      <c r="F513" s="9" t="str">
        <f t="shared" si="9"/>
        <v>YOU</v>
      </c>
      <c r="G513" s="8"/>
      <c r="H513" s="8"/>
      <c r="I513" s="8"/>
      <c r="J513" s="8"/>
      <c r="K513" s="8"/>
      <c r="L513" s="7"/>
    </row>
    <row r="514" spans="1:12" ht="34.5" customHeight="1">
      <c r="A514" s="12">
        <v>26</v>
      </c>
      <c r="B514" s="11" t="str">
        <f>HYPERLINK("http://www.lifeprint.com/asl101/pages-signs/26/your-house-payment-low.htm","YOUR HOUSE PAY LOW?")</f>
        <v>YOUR HOUSE PAY LOW?</v>
      </c>
      <c r="C514" s="10" t="str">
        <f>HYPERLINK("http://www.lifeprint.com/asl101/pages-signs/h/house.htm","HOUSE")</f>
        <v>HOUSE</v>
      </c>
      <c r="D514" s="13" t="str">
        <f>HYPERLINK("http://www.lifeprint.com/asl101/pages-signs/l/low.htm","LOW-AMOUNT")</f>
        <v>LOW-AMOUNT</v>
      </c>
      <c r="E514" s="10" t="str">
        <f>HYPERLINK("http://www.lifeprint.com/asl101/pages-signs/p/pay.htm","PAY")</f>
        <v>PAY</v>
      </c>
      <c r="F514" s="9" t="str">
        <f>HYPERLINK("http://www.lifeprint.com/asl101/pages-signs/y/your.htm","YOUR, YOURS")</f>
        <v>YOUR, YOURS</v>
      </c>
      <c r="G514" s="8"/>
      <c r="H514" s="8"/>
      <c r="I514" s="8"/>
      <c r="J514" s="8"/>
      <c r="K514" s="8"/>
      <c r="L514" s="7"/>
    </row>
    <row r="515" spans="1:12" ht="34.5" customHeight="1">
      <c r="A515" s="12">
        <v>26</v>
      </c>
      <c r="B515" s="11" t="str">
        <f>HYPERLINK("http://www.lifeprint.com/asl101/pages-signs/26/flower-garden-dog-dig-why.htm","FLOWER GARDEN DOG DIG, WHY?")</f>
        <v>FLOWER GARDEN DOG DIG, WHY?</v>
      </c>
      <c r="C515" s="10" t="str">
        <f>HYPERLINK("http://www.lifeprint.com/asl101/pages-signs/d/dig.htm","DIG")</f>
        <v>DIG</v>
      </c>
      <c r="D515" s="9" t="str">
        <f>HYPERLINK("http://www.lifeprint.com/asl101/pages-signs/d/dog.htm","DOG")</f>
        <v>DOG</v>
      </c>
      <c r="E515" s="9" t="str">
        <f>HYPERLINK("http://www.lifeprint.com/asl101/pages-signs/f/flower.htm","FLOWER")</f>
        <v>FLOWER</v>
      </c>
      <c r="F515" s="13" t="str">
        <f>HYPERLINK("http://www.lifeprint.com/asl101/pages-signs/p/plant.htm","PLANT, SPRING, GARDEN")</f>
        <v>PLANT, SPRING, GARDEN</v>
      </c>
      <c r="G515" s="9" t="str">
        <f>HYPERLINK("http://www.lifeprint.com/asl101/pages-signs/w/why.htm","WHY")</f>
        <v>WHY</v>
      </c>
      <c r="H515" s="8"/>
      <c r="I515" s="8"/>
      <c r="J515" s="8"/>
      <c r="K515" s="8"/>
      <c r="L515" s="7"/>
    </row>
    <row r="516" spans="1:12" ht="34.5" customHeight="1">
      <c r="A516" s="12">
        <v>26</v>
      </c>
      <c r="B516" s="11" t="str">
        <f>HYPERLINK("http://www.lifeprint.com/asl101/pages-signs/26/people-name-forget-easy-you.htm","PEOPLE NAME, FORGET EASY YOU?")</f>
        <v>PEOPLE NAME, FORGET EASY YOU?</v>
      </c>
      <c r="C516" s="10" t="str">
        <f>HYPERLINK("http://www.lifeprint.com/asl101/pages-signs/e/easy.htm","EASY")</f>
        <v>EASY</v>
      </c>
      <c r="D516" s="9" t="str">
        <f>HYPERLINK("http://www.lifeprint.com/asl101/pages-signs/f/forget.htm","FORGET")</f>
        <v>FORGET</v>
      </c>
      <c r="E516" s="10" t="str">
        <f>HYPERLINK("http://www.lifeprint.com/asl101/pages-signs/n/name.htm","NAME")</f>
        <v>NAME</v>
      </c>
      <c r="F516" s="10" t="str">
        <f>HYPERLINK("http://www.lifeprint.com/asl101/pages-signs/p/people.htm","PEOPLE")</f>
        <v>PEOPLE</v>
      </c>
      <c r="G516" s="9" t="str">
        <f>HYPERLINK("http://www.lifeprint.com/asl101/pages-layout/indexing.htm","YOU")</f>
        <v>YOU</v>
      </c>
      <c r="H516" s="8"/>
      <c r="I516" s="8"/>
      <c r="J516" s="8"/>
      <c r="K516" s="8"/>
      <c r="L516" s="7"/>
    </row>
    <row r="517" spans="1:12" ht="34.5" customHeight="1">
      <c r="A517" s="12">
        <v>26</v>
      </c>
      <c r="B517" s="11" t="str">
        <f>HYPERLINK("http://www.lifeprint.com/asl101/pages-signs/26/for-you-sleep-must-dark.htm","FOR YOU SLEEP MUST DARK?")</f>
        <v>FOR YOU SLEEP MUST DARK?</v>
      </c>
      <c r="C517" s="9" t="str">
        <f>HYPERLINK("http://www.lifeprint.com/asl101/pages-signs/d/dark.htm","DARK")</f>
        <v>DARK</v>
      </c>
      <c r="D517" s="9" t="str">
        <f>HYPERLINK("http://www.lifeprint.com/asl101/pages-signs/f/for.htm","FOR")</f>
        <v>FOR</v>
      </c>
      <c r="E517" s="9" t="str">
        <f>HYPERLINK("http://www.lifeprint.com/asl101/pages-signs/n/need.htm","NEED, MUST, SHOULD")</f>
        <v>NEED, MUST, SHOULD</v>
      </c>
      <c r="F517" s="13" t="str">
        <f>HYPERLINK("http://www.lifeprint.com/asl101/pages-signs/s/sleep.htm","SLEEP")</f>
        <v>SLEEP</v>
      </c>
      <c r="G517" s="9" t="str">
        <f>HYPERLINK("http://www.lifeprint.com/asl101/pages-layout/indexing.htm","YOU")</f>
        <v>YOU</v>
      </c>
      <c r="H517" s="8"/>
      <c r="I517" s="8"/>
      <c r="J517" s="8"/>
      <c r="K517" s="8"/>
      <c r="L517" s="7"/>
    </row>
    <row r="518" spans="1:12" ht="34.5" customHeight="1">
      <c r="A518" s="12">
        <v>26</v>
      </c>
      <c r="B518" s="11" t="str">
        <f>HYPERLINK("http://www.lifeprint.com/asl101/pages-signs/26/up-to-now-asl-classes-you-take-up-how-many.htm","UP-TO-NOW ASL CLASS YOU TAKE-up HOW-MANY YOU?")</f>
        <v>UP-TO-NOW ASL CLASS YOU TAKE-up HOW-MANY YOU?</v>
      </c>
      <c r="C518" s="16" t="s">
        <v>0</v>
      </c>
      <c r="D518" s="10" t="str">
        <f>HYPERLINK("http://www.lifeprint.com/asl101/pages-signs/c/class.htm","CLASS")</f>
        <v>CLASS</v>
      </c>
      <c r="E518" s="9" t="str">
        <f>HYPERLINK("http://www.lifeprint.com/asl101/pages-signs/h/how-many.htm","HOW-MANY")</f>
        <v>HOW-MANY</v>
      </c>
      <c r="F518" s="10" t="str">
        <f>HYPERLINK("http://www.lifeprint.com/asl101/pages-signs/t/take.htm","TAKE-UP, ADOPT")</f>
        <v>TAKE-UP, ADOPT</v>
      </c>
      <c r="G518" s="13" t="str">
        <f>HYPERLINK("http://www.lifeprint.com/asl101/pages-signs/s/since.htm","UP-TO-NOW, SINCE, HAVE BEEN")</f>
        <v>UP-TO-NOW, SINCE, HAVE BEEN</v>
      </c>
      <c r="H518" s="9" t="str">
        <f>HYPERLINK("http://www.lifeprint.com/asl101/pages-layout/indexing.htm","YOU")</f>
        <v>YOU</v>
      </c>
      <c r="I518" s="8"/>
      <c r="J518" s="8"/>
      <c r="K518" s="8"/>
      <c r="L518" s="7"/>
    </row>
    <row r="519" spans="1:12" ht="34.5" customHeight="1">
      <c r="A519" s="12">
        <v>26</v>
      </c>
      <c r="B519" s="11" t="str">
        <f>HYPERLINK("http://www.lifeprint.com/asl101/pages-signs/26/you-prefer-clothes-bright-dark-which.htm","YOU PREFER CLOTHES BRIGHT, DARK, WHICH?")</f>
        <v>YOU PREFER CLOTHES BRIGHT, DARK, WHICH?</v>
      </c>
      <c r="C519" s="13" t="str">
        <f>HYPERLINK("http://www.lifeprint.com/asl101/pages-signs/b/bright.htm","BRIGHT, CLEAR")</f>
        <v>BRIGHT, CLEAR</v>
      </c>
      <c r="D519" s="10" t="str">
        <f>HYPERLINK("http://www.lifeprint.com/asl101/pages-signs/c/clothes.htm","CLOTHES ")</f>
        <v>CLOTHES </v>
      </c>
      <c r="E519" s="9" t="str">
        <f>HYPERLINK("http://www.lifeprint.com/asl101/pages-signs/d/dark.htm","DARK")</f>
        <v>DARK</v>
      </c>
      <c r="F519" s="9" t="str">
        <f>HYPERLINK("http://www.lifeprint.com/asl101/pages-signs/f/favorite.htm","PREFER, FAVORITE")</f>
        <v>PREFER, FAVORITE</v>
      </c>
      <c r="G519" s="9" t="str">
        <f>HYPERLINK("http://www.lifeprint.com/asl101/pages-signs/w/which.htm","WHICH")</f>
        <v>WHICH</v>
      </c>
      <c r="H519" s="9" t="str">
        <f>HYPERLINK("http://www.lifeprint.com/asl101/pages-layout/indexing.htm","YOU")</f>
        <v>YOU</v>
      </c>
      <c r="I519" s="8"/>
      <c r="J519" s="8"/>
      <c r="K519" s="8"/>
      <c r="L519" s="7"/>
    </row>
    <row r="520" spans="1:12" ht="34.5" customHeight="1">
      <c r="A520" s="12">
        <v>26</v>
      </c>
      <c r="B520" s="11" t="str">
        <f>HYPERLINK("http://www.lifeprint.com/asl101/pages-signs/26/your-house-front-yard-tree-have.htm","YOUR HOUSE, FRONT YARD TREE HAVE?")</f>
        <v>YOUR HOUSE, FRONT YARD TREE HAVE?</v>
      </c>
      <c r="C520" s="13" t="str">
        <f>HYPERLINK("http://www.lifeprint.com/asl101/pages-signs/f/field.htm","FIELD, GROUND, YARD, AREA")</f>
        <v>FIELD, GROUND, YARD, AREA</v>
      </c>
      <c r="D520" s="10" t="str">
        <f>HYPERLINK("http://www.lifeprint.com/asl101/pages-signs/f/front.htm","FRONT")</f>
        <v>FRONT</v>
      </c>
      <c r="E520" s="9" t="str">
        <f>HYPERLINK("http://www.lifeprint.com/asl101/pages-signs/h/have.htm","HAVE")</f>
        <v>HAVE</v>
      </c>
      <c r="F520" s="10" t="str">
        <f>HYPERLINK("http://www.lifeprint.com/asl101/pages-signs/h/house.htm","HOUSE")</f>
        <v>HOUSE</v>
      </c>
      <c r="G520" s="13" t="str">
        <f>HYPERLINK("http://www.lifeprint.com/asl101/pages-signs/t/tree.htm","TREE")</f>
        <v>TREE</v>
      </c>
      <c r="H520" s="9" t="str">
        <f>HYPERLINK("http://www.lifeprint.com/asl101/pages-signs/y/your.htm","YOUR, YOURS")</f>
        <v>YOUR, YOURS</v>
      </c>
      <c r="I520" s="8"/>
      <c r="J520" s="8"/>
      <c r="K520" s="8"/>
      <c r="L520" s="7"/>
    </row>
    <row r="521" spans="1:12" ht="34.5" customHeight="1">
      <c r="A521" s="12">
        <v>26</v>
      </c>
      <c r="B521" s="11" t="str">
        <f>HYPERLINK("http://www.lifeprint.com/asl101/pages-signs/26/your-first-teacher-you-remember-his-her-name.htm","YOUR FIRST TEACHER, YOU REMEMBER HIS/HER NAME?")</f>
        <v>YOUR FIRST TEACHER, YOU REMEMBER HIS/HER NAME?</v>
      </c>
      <c r="C521" s="10" t="str">
        <f>HYPERLINK("http://www.lifeprint.com/asl101/pages-signs/f/first.htm","FIRST")</f>
        <v>FIRST</v>
      </c>
      <c r="D521" s="10" t="str">
        <f>HYPERLINK("http://www.lifeprint.com/asl101/pages-signs/h/his.htm","HIS, HERS, ITS")</f>
        <v>HIS, HERS, ITS</v>
      </c>
      <c r="E521" s="10" t="str">
        <f>HYPERLINK("http://www.lifeprint.com/asl101/pages-signs/n/name.htm","NAME")</f>
        <v>NAME</v>
      </c>
      <c r="F521" s="10" t="str">
        <f>HYPERLINK("http://www.lifeprint.com/asl101/pages-signs/r/remember.htm","REMEMBER")</f>
        <v>REMEMBER</v>
      </c>
      <c r="G521" s="9" t="str">
        <f>HYPERLINK("http://www.lifeprint.com/asl101/pages-signs/t/teacher.htm","TEACH, TEACHER")</f>
        <v>TEACH, TEACHER</v>
      </c>
      <c r="H521" s="9" t="str">
        <f>HYPERLINK("http://www.lifeprint.com/asl101/pages-layout/indexing.htm","YOU")</f>
        <v>YOU</v>
      </c>
      <c r="I521" s="9" t="str">
        <f>HYPERLINK("http://www.lifeprint.com/asl101/pages-signs/y/your.htm","YOUR, YOURS")</f>
        <v>YOUR, YOURS</v>
      </c>
      <c r="J521" s="8"/>
      <c r="K521" s="8"/>
      <c r="L521" s="7"/>
    </row>
    <row r="522" spans="1:12" ht="34.5" customHeight="1">
      <c r="A522" s="12">
        <v>27</v>
      </c>
      <c r="B522" s="11" t="str">
        <f>HYPERLINK("http://www.lifeprint.com/asl101/pages-signs/27/you-like-meat.htm","YOU LIKE MEAT?")</f>
        <v>YOU LIKE MEAT?</v>
      </c>
      <c r="C522" s="9" t="str">
        <f>HYPERLINK("http://www.lifeprint.com/asl101/pages-signs/l/like.htm","LIKE (emotion)")</f>
        <v>LIKE (emotion)</v>
      </c>
      <c r="D522" s="13" t="str">
        <f>HYPERLINK("http://www.lifeprint.com/asl101/pages-signs/m/meat.htm","MEAT, STEAK")</f>
        <v>MEAT, STEAK</v>
      </c>
      <c r="E522" s="9" t="str">
        <f>HYPERLINK("http://www.lifeprint.com/asl101/pages-layout/indexing.htm","YOU")</f>
        <v>YOU</v>
      </c>
      <c r="F522" s="8"/>
      <c r="G522" s="8"/>
      <c r="H522" s="8"/>
      <c r="I522" s="8"/>
      <c r="J522" s="8"/>
      <c r="K522" s="8"/>
      <c r="L522" s="7"/>
    </row>
    <row r="523" spans="1:12" ht="34.5" customHeight="1">
      <c r="A523" s="12">
        <v>27</v>
      </c>
      <c r="B523" s="11" t="str">
        <f>HYPERLINK("http://www.lifeprint.com/asl101/pages-signs/27/your-cupboard-what-color.htm","YOUR CABINET what-COLOR?")</f>
        <v>YOUR CABINET what-COLOR?</v>
      </c>
      <c r="C523" s="10" t="str">
        <f>HYPERLINK("http://www.lifeprint.com/asl101/pages-signs/c/cabinet.htm","CABINET, CUPBOARD")</f>
        <v>CABINET, CUPBOARD</v>
      </c>
      <c r="D523" s="10" t="str">
        <f>HYPERLINK("http://www.lifeprint.com/asl101/pages-signs/c/color.htm","COLOR")</f>
        <v>COLOR</v>
      </c>
      <c r="E523" s="9" t="str">
        <f>HYPERLINK("http://www.lifeprint.com/asl101/pages-signs/y/your.htm","YOUR, YOURS")</f>
        <v>YOUR, YOURS</v>
      </c>
      <c r="F523" s="8"/>
      <c r="G523" s="8"/>
      <c r="H523" s="8"/>
      <c r="I523" s="8"/>
      <c r="J523" s="8"/>
      <c r="K523" s="8"/>
      <c r="L523" s="7"/>
    </row>
    <row r="524" spans="1:12" ht="34.5" customHeight="1">
      <c r="A524" s="12">
        <v>27</v>
      </c>
      <c r="B524" s="11" t="str">
        <f>HYPERLINK("http://www.lifeprint.com/asl101/pages-signs/27/how-many-ounces-equals-one-pound.htm","HOW-MANY O-Z EQUAL 1 LB?")</f>
        <v>HOW-MANY O-Z EQUAL 1 LB?</v>
      </c>
      <c r="C524" s="13" t="str">
        <f>HYPERLINK("http://www.lifeprint.com/asl101/pages-signs/e/equal.htm","EQUAL, FAIR, EVEN")</f>
        <v>EQUAL, FAIR, EVEN</v>
      </c>
      <c r="D524" s="9" t="str">
        <f>HYPERLINK("http://www.lifeprint.com/asl101/pages-signs/h/how-many.htm","HOW-MANY")</f>
        <v>HOW-MANY</v>
      </c>
      <c r="E524" s="10" t="str">
        <f>HYPERLINK("http://www.lifeprint.com/asl101/pages-signs/o/ounce.htm","OUNCE")</f>
        <v>OUNCE</v>
      </c>
      <c r="F524" s="10" t="str">
        <f>HYPERLINK("http://www.lifeprint.com/asl101/pages-signs/p/pound.htm","POUND, WEIGHT")</f>
        <v>POUND, WEIGHT</v>
      </c>
      <c r="G524" s="15"/>
      <c r="H524" s="8"/>
      <c r="I524" s="8"/>
      <c r="J524" s="8"/>
      <c r="K524" s="8"/>
      <c r="L524" s="7"/>
    </row>
    <row r="525" spans="1:12" ht="34.5" customHeight="1">
      <c r="A525" s="12">
        <v>27</v>
      </c>
      <c r="B525" s="11" t="str">
        <f>HYPERLINK("http://www.lifeprint.com/asl101/pages-signs/27/three-dozen-equals-how-many.htm","THREE DOZEN EQUAL HOW-MANY?")</f>
        <v>THREE DOZEN EQUAL HOW-MANY?</v>
      </c>
      <c r="C525" s="10" t="str">
        <f>HYPERLINK("http://www.lifeprint.com/asl101/pages-signs/d/dozen.htm","DOZEN")</f>
        <v>DOZEN</v>
      </c>
      <c r="D525" s="13" t="str">
        <f>HYPERLINK("http://www.lifeprint.com/asl101/pages-signs/e/equal.htm","EQUAL, FAIR, EVEN")</f>
        <v>EQUAL, FAIR, EVEN</v>
      </c>
      <c r="E525" s="9" t="str">
        <f>HYPERLINK("http://www.lifeprint.com/asl101/pages-signs/h/how-many.htm","HOW-MANY")</f>
        <v>HOW-MANY</v>
      </c>
      <c r="F525" s="13" t="str">
        <f>HYPERLINK("http://www.lifeprint.com/asl101/pages-signs/n/numbers1-10.htm","THREE, 3")</f>
        <v>THREE, 3</v>
      </c>
      <c r="G525" s="8"/>
      <c r="H525" s="8"/>
      <c r="I525" s="8"/>
      <c r="J525" s="8"/>
      <c r="K525" s="8"/>
      <c r="L525" s="7"/>
    </row>
    <row r="526" spans="1:12" ht="34.5" customHeight="1">
      <c r="A526" s="12">
        <v>27</v>
      </c>
      <c r="B526" s="11" t="str">
        <f>HYPERLINK("http://www.lifeprint.com/asl101/pages-signs/27/buy-wine-must-how-old.htm","BUY WINE, MUST how-OLD?")</f>
        <v>BUY WINE, MUST how-OLD?</v>
      </c>
      <c r="C526" s="10" t="str">
        <f>HYPERLINK("http://www.lifeprint.com/asl101/pages-signs/b/buy.htm","BUY, PURCHASE")</f>
        <v>BUY, PURCHASE</v>
      </c>
      <c r="D526" s="9" t="str">
        <f>HYPERLINK("http://www.lifeprint.com/asl101/pages-signs/n/need.htm","NEED, MUST, SHOULD")</f>
        <v>NEED, MUST, SHOULD</v>
      </c>
      <c r="E526" s="13" t="str">
        <f>HYPERLINK("http://www.lifeprint.com/asl101/pages-signs/o/old.htm","OLD, AGE")</f>
        <v>OLD, AGE</v>
      </c>
      <c r="F526" s="10" t="str">
        <f>HYPERLINK("http://www.lifeprint.com/asl101/pages-signs/w/wine.htm","WINE")</f>
        <v>WINE</v>
      </c>
      <c r="G526" s="8"/>
      <c r="H526" s="8"/>
      <c r="I526" s="8"/>
      <c r="J526" s="8"/>
      <c r="K526" s="8"/>
      <c r="L526" s="7"/>
    </row>
    <row r="527" spans="1:12" ht="34.5" customHeight="1">
      <c r="A527" s="12">
        <v>27</v>
      </c>
      <c r="B527" s="11" t="str">
        <f>HYPERLINK("http://www.lifeprint.com/asl101/pages-signs/27/cake-you-like-what-kind.htm","CAKE, YOU LIKE WHAT-KIND?")</f>
        <v>CAKE, YOU LIKE WHAT-KIND?</v>
      </c>
      <c r="C527" s="9" t="str">
        <f>HYPERLINK("http://www.lifeprint.com/asl101/pages-signs/c/cake.htm","CAKE")</f>
        <v>CAKE</v>
      </c>
      <c r="D527" s="10" t="str">
        <f>HYPERLINK("http://www.lifeprint.com/asl101/pages-signs/w/what-kind.htm","KIND, TYPE")</f>
        <v>KIND, TYPE</v>
      </c>
      <c r="E527" s="9" t="str">
        <f>HYPERLINK("http://www.lifeprint.com/asl101/pages-signs/l/like.htm","LIKE (emotion)")</f>
        <v>LIKE (emotion)</v>
      </c>
      <c r="F527" s="9" t="str">
        <f>HYPERLINK("http://www.lifeprint.com/asl101/pages-layout/indexing.htm","YOU")</f>
        <v>YOU</v>
      </c>
      <c r="G527" s="8"/>
      <c r="H527" s="8"/>
      <c r="I527" s="8"/>
      <c r="J527" s="8"/>
      <c r="K527" s="8"/>
      <c r="L527" s="7"/>
    </row>
    <row r="528" spans="1:12" ht="34.5" customHeight="1">
      <c r="A528" s="12">
        <v>27</v>
      </c>
      <c r="B528" s="11" t="str">
        <f>HYPERLINK("http://www.lifeprint.com/asl101/pages-signs/27/banana-pie-you-like.htm","BANANA PIE YOU LIKE?")</f>
        <v>BANANA PIE YOU LIKE?</v>
      </c>
      <c r="C528" s="10" t="str">
        <f>HYPERLINK("http://www.lifeprint.com/asl101/pages-signs/b/banana.htm","BANANA")</f>
        <v>BANANA</v>
      </c>
      <c r="D528" s="9" t="str">
        <f>HYPERLINK("http://www.lifeprint.com/asl101/pages-signs/l/like.htm","LIKE (emotion)")</f>
        <v>LIKE (emotion)</v>
      </c>
      <c r="E528" s="10" t="str">
        <f>HYPERLINK("http://www.lifeprint.com/asl101/pages-signs/p/pie.htm","PIE")</f>
        <v>PIE</v>
      </c>
      <c r="F528" s="9" t="str">
        <f>HYPERLINK("http://www.lifeprint.com/asl101/pages-layout/indexing.htm","YOU")</f>
        <v>YOU</v>
      </c>
      <c r="G528" s="8"/>
      <c r="H528" s="8"/>
      <c r="I528" s="8"/>
      <c r="J528" s="8"/>
      <c r="K528" s="8"/>
      <c r="L528" s="7"/>
    </row>
    <row r="529" spans="1:12" ht="34.5" customHeight="1">
      <c r="A529" s="12">
        <v>27</v>
      </c>
      <c r="B529" s="11" t="str">
        <f>HYPERLINK("http://www.lifeprint.com/asl101/pages-signs/27/your-favorite-food-what.htm","YOUR FAVORITE FOOD, WHAT?")</f>
        <v>YOUR FAVORITE FOOD, WHAT?</v>
      </c>
      <c r="C529" s="10" t="str">
        <f>HYPERLINK("http://www.lifeprint.com/asl101/pages-signs/e/eat.htm","EAT, FOOD")</f>
        <v>EAT, FOOD</v>
      </c>
      <c r="D529" s="9" t="str">
        <f>HYPERLINK("http://www.lifeprint.com/asl101/pages-signs/f/favorite.htm","PREFER, FAVORITE")</f>
        <v>PREFER, FAVORITE</v>
      </c>
      <c r="E529" s="9" t="str">
        <f>HYPERLINK("http://www.lifeprint.com/asl101/pages-signs/w/what.htm","WHAT, HUH?")</f>
        <v>WHAT, HUH?</v>
      </c>
      <c r="F529" s="9" t="str">
        <f>HYPERLINK("http://www.lifeprint.com/asl101/pages-signs/y/your.htm","YOUR, YOURS")</f>
        <v>YOUR, YOURS</v>
      </c>
      <c r="G529" s="8"/>
      <c r="H529" s="8"/>
      <c r="I529" s="8"/>
      <c r="J529" s="8"/>
      <c r="K529" s="8"/>
      <c r="L529" s="7"/>
    </row>
    <row r="530" spans="1:12" ht="34.5" customHeight="1">
      <c r="A530" s="12">
        <v>27</v>
      </c>
      <c r="B530" s="11" t="str">
        <f>HYPERLINK("http://www.lifeprint.com/asl101/pages-signs/27/your-favorite-vegetable-what.htm","YOUR FAVORITE VEGETABLE WHAT?")</f>
        <v>YOUR FAVORITE VEGETABLE WHAT?</v>
      </c>
      <c r="C530" s="9" t="str">
        <f>HYPERLINK("http://www.lifeprint.com/asl101/pages-signs/f/favorite.htm","PREFER, FAVORITE")</f>
        <v>PREFER, FAVORITE</v>
      </c>
      <c r="D530" s="10" t="str">
        <f>HYPERLINK("http://www.lifeprint.com/asl101/pages-signs/v/vegetable.htm","VEGETABLES")</f>
        <v>VEGETABLES</v>
      </c>
      <c r="E530" s="9" t="str">
        <f>HYPERLINK("http://www.lifeprint.com/asl101/pages-signs/w/what.htm","WHAT, HUH?")</f>
        <v>WHAT, HUH?</v>
      </c>
      <c r="F530" s="9" t="str">
        <f>HYPERLINK("http://www.lifeprint.com/asl101/pages-signs/y/your.htm","YOUR, YOURS")</f>
        <v>YOUR, YOURS</v>
      </c>
      <c r="G530" s="8"/>
      <c r="H530" s="8"/>
      <c r="I530" s="8"/>
      <c r="J530" s="8"/>
      <c r="K530" s="8"/>
      <c r="L530" s="7"/>
    </row>
    <row r="531" spans="1:12" ht="34.5" customHeight="1">
      <c r="A531" s="12">
        <v>27</v>
      </c>
      <c r="B531" s="11" t="str">
        <f>HYPERLINK("http://www.lifeprint.com/asl101/pages-signs/27/make-cake-how-many-tsp-salt.htm","MAKE CAKE, HOW-MANY TEASPOON SALT?")</f>
        <v>MAKE CAKE, HOW-MANY TEASPOON SALT?</v>
      </c>
      <c r="C531" s="9" t="str">
        <f>HYPERLINK("http://www.lifeprint.com/asl101/pages-signs/c/cake.htm","CAKE")</f>
        <v>CAKE</v>
      </c>
      <c r="D531" s="9" t="str">
        <f>HYPERLINK("http://www.lifeprint.com/asl101/pages-signs/h/how-many.htm","HOW-MANY")</f>
        <v>HOW-MANY</v>
      </c>
      <c r="E531" s="10" t="str">
        <f>HYPERLINK("http://www.lifeprint.com/asl101/pages-signs/m/make.htm","MAKE")</f>
        <v>MAKE</v>
      </c>
      <c r="F531" s="10" t="str">
        <f>HYPERLINK("http://www.lifeprint.com/asl101/pages-signs/s/salt.htm","SALT")</f>
        <v>SALT</v>
      </c>
      <c r="G531" s="13" t="str">
        <f>HYPERLINK("http://www.lifeprint.com/asl101/pages-signs/t/teaspoon.htm","TEASPOON")</f>
        <v>TEASPOON</v>
      </c>
      <c r="H531" s="8"/>
      <c r="I531" s="8"/>
      <c r="J531" s="8"/>
      <c r="K531" s="8"/>
      <c r="L531" s="7"/>
    </row>
    <row r="532" spans="1:12" ht="34.5" customHeight="1">
      <c r="A532" s="12">
        <v>27</v>
      </c>
      <c r="B532" s="11" t="str">
        <f>HYPERLINK("http://www.lifeprint.com/asl101/pages-signs/27/egg-you-like-cook-how.htm","EGG, YOU LIKE COOK HOW?")</f>
        <v>EGG, YOU LIKE COOK HOW?</v>
      </c>
      <c r="C532" s="10" t="str">
        <f>HYPERLINK("http://www.lifeprint.com/asl101/pages-signs/c/cook.htm","COOK")</f>
        <v>COOK</v>
      </c>
      <c r="D532" s="10" t="str">
        <f>HYPERLINK("http://www.lifeprint.com/asl101/pages-signs/e/egg.htm","EGG")</f>
        <v>EGG</v>
      </c>
      <c r="E532" s="9" t="str">
        <f>HYPERLINK("http://www.lifeprint.com/asl101/pages-signs/h/how.htm","HOW")</f>
        <v>HOW</v>
      </c>
      <c r="F532" s="9" t="str">
        <f>HYPERLINK("http://www.lifeprint.com/asl101/pages-signs/l/like.htm","LIKE (emotion)")</f>
        <v>LIKE (emotion)</v>
      </c>
      <c r="G532" s="9" t="str">
        <f>HYPERLINK("http://www.lifeprint.com/asl101/pages-layout/indexing.htm","YOU")</f>
        <v>YOU</v>
      </c>
      <c r="H532" s="8"/>
      <c r="I532" s="8"/>
      <c r="J532" s="8"/>
      <c r="K532" s="8"/>
      <c r="L532" s="7"/>
    </row>
    <row r="533" spans="1:12" ht="34.5" customHeight="1">
      <c r="A533" s="12">
        <v>27</v>
      </c>
      <c r="B533" s="11" t="str">
        <f>HYPERLINK("http://www.lifeprint.com/asl101/pages-signs/27/bread-fresh-smell-you-like.htm","BREAD, NEW, YOU LIKE SMELL?")</f>
        <v>BREAD, NEW, YOU LIKE SMELL?</v>
      </c>
      <c r="C533" s="10" t="str">
        <f>HYPERLINK("http://www.lifeprint.com/asl101/pages-signs/b/bread.htm","BREAD")</f>
        <v>BREAD</v>
      </c>
      <c r="D533" s="9" t="str">
        <f>HYPERLINK("http://www.lifeprint.com/asl101/pages-signs/l/like.htm","LIKE (emotion)")</f>
        <v>LIKE (emotion)</v>
      </c>
      <c r="E533" s="10" t="str">
        <f>HYPERLINK("http://www.lifeprint.com/asl101/pages-signs/n/new.htm","NEW")</f>
        <v>NEW</v>
      </c>
      <c r="F533" s="10" t="str">
        <f>HYPERLINK("http://www.lifeprint.com/asl101/pages-signs/s/smell.htm","SMELL")</f>
        <v>SMELL</v>
      </c>
      <c r="G533" s="9" t="str">
        <f>HYPERLINK("http://www.lifeprint.com/asl101/pages-layout/indexing.htm","YOU")</f>
        <v>YOU</v>
      </c>
      <c r="H533" s="8"/>
      <c r="I533" s="8"/>
      <c r="J533" s="8"/>
      <c r="K533" s="8"/>
      <c r="L533" s="7"/>
    </row>
    <row r="534" spans="1:12" ht="34.5" customHeight="1">
      <c r="A534" s="12">
        <v>27</v>
      </c>
      <c r="B534" s="11" t="str">
        <f>HYPERLINK("http://www.lifeprint.com/asl101/pages-signs/27/pie-you-think-delicious-what-kind.htm","PIE YOU THINK DELICIOUS, WHAT-KIND?")</f>
        <v>PIE YOU THINK DELICIOUS, WHAT-KIND?</v>
      </c>
      <c r="C534" s="9" t="str">
        <f>HYPERLINK("http://www.lifeprint.com/asl101/pages-signs/d/delicious.htm","DELICIOUS")</f>
        <v>DELICIOUS</v>
      </c>
      <c r="D534" s="10" t="str">
        <f>HYPERLINK("http://www.lifeprint.com/asl101/pages-signs/w/what-kind.htm","KIND, TYPE")</f>
        <v>KIND, TYPE</v>
      </c>
      <c r="E534" s="10" t="str">
        <f>HYPERLINK("http://www.lifeprint.com/asl101/pages-signs/p/pie.htm","PIE")</f>
        <v>PIE</v>
      </c>
      <c r="F534" s="9" t="str">
        <f>HYPERLINK("http://www.lifeprint.com/asl101/pages-signs/t/think.htm","THINK")</f>
        <v>THINK</v>
      </c>
      <c r="G534" s="9" t="str">
        <f>HYPERLINK("http://www.lifeprint.com/asl101/pages-layout/indexing.htm","YOU")</f>
        <v>YOU</v>
      </c>
      <c r="H534" s="8"/>
      <c r="I534" s="8"/>
      <c r="J534" s="8"/>
      <c r="K534" s="8"/>
      <c r="L534" s="7"/>
    </row>
    <row r="535" spans="1:12" ht="34.5" customHeight="1">
      <c r="A535" s="12">
        <v>27</v>
      </c>
      <c r="B535" s="11" t="str">
        <f>HYPERLINK("http://www.lifeprint.com/asl101/pages-signs/27/you-think-coffee-tastes-good.htm","YOU THINK COFFEE TASTE GOOD?")</f>
        <v>YOU THINK COFFEE TASTE GOOD?</v>
      </c>
      <c r="C535" s="13" t="str">
        <f>HYPERLINK("http://www.lifeprint.com/asl101/pages-signs/c/coffee.htm","COFFEE")</f>
        <v>COFFEE</v>
      </c>
      <c r="D535" s="10" t="str">
        <f>HYPERLINK("http://www.lifeprint.com/asl101/pages-signs/g/good.htm","GOOD")</f>
        <v>GOOD</v>
      </c>
      <c r="E535" s="10" t="str">
        <f>HYPERLINK("http://www.lifeprint.com/asl101/pages-signs/t/taste.htm","TASTE ")</f>
        <v>TASTE </v>
      </c>
      <c r="F535" s="9" t="str">
        <f>HYPERLINK("http://www.lifeprint.com/asl101/pages-signs/t/think.htm","THINK")</f>
        <v>THINK</v>
      </c>
      <c r="G535" s="9" t="str">
        <f>HYPERLINK("http://www.lifeprint.com/asl101/pages-layout/indexing.htm","YOU")</f>
        <v>YOU</v>
      </c>
      <c r="H535" s="8"/>
      <c r="I535" s="8"/>
      <c r="J535" s="8"/>
      <c r="K535" s="8"/>
      <c r="L535" s="7"/>
    </row>
    <row r="536" spans="1:12" ht="34.5" customHeight="1">
      <c r="A536" s="12">
        <v>27</v>
      </c>
      <c r="B536" s="11" t="str">
        <f>HYPERLINK("http://www.lifeprint.com/asl101/pages-signs/27/bread-with-butter-you-like.htm","BREAD WITH BUTTER YOU LIKE?")</f>
        <v>BREAD WITH BUTTER YOU LIKE?</v>
      </c>
      <c r="C536" s="10" t="str">
        <f>HYPERLINK("http://www.lifeprint.com/asl101/pages-signs/b/bread.htm","BREAD")</f>
        <v>BREAD</v>
      </c>
      <c r="D536" s="10" t="str">
        <f>HYPERLINK("http://www.lifeprint.com/asl101/pages-signs/b/butter.htm","BUTTER")</f>
        <v>BUTTER</v>
      </c>
      <c r="E536" s="9" t="str">
        <f>HYPERLINK("http://www.lifeprint.com/asl101/pages-signs/l/like.htm","LIKE (emotion)")</f>
        <v>LIKE (emotion)</v>
      </c>
      <c r="F536" s="10" t="str">
        <f>HYPERLINK("http://www.lifeprint.com/asl101/pages-signs/w/with.htm","WITH")</f>
        <v>WITH</v>
      </c>
      <c r="G536" s="9" t="str">
        <f>HYPERLINK("http://www.lifeprint.com/asl101/pages-layout/indexing.htm","YOU")</f>
        <v>YOU</v>
      </c>
      <c r="H536" s="8"/>
      <c r="I536" s="8"/>
      <c r="J536" s="8"/>
      <c r="K536" s="8"/>
      <c r="L536" s="7"/>
    </row>
    <row r="537" spans="1:12" ht="34.5" customHeight="1">
      <c r="A537" s="12">
        <v>27</v>
      </c>
      <c r="B537" s="11" t="str">
        <f>HYPERLINK("http://www.lifeprint.com/asl101/pages-signs/27/your-family-dish-who-wash.htm","YOUR FAMILY, WHO WASH-DISHES?")</f>
        <v>YOUR FAMILY, WHO WASH-DISHES?</v>
      </c>
      <c r="C537" s="10" t="str">
        <f>HYPERLINK("http://www.lifeprint.com/asl101/pages-signs/d/dish.htm","DISH, PLATE")</f>
        <v>DISH, PLATE</v>
      </c>
      <c r="D537" s="9" t="str">
        <f>HYPERLINK("http://www.lifeprint.com/asl101/pages-signs/f/family.htm","FAMILY")</f>
        <v>FAMILY</v>
      </c>
      <c r="E537" s="10" t="str">
        <f>HYPERLINK("http://www.lifeprint.com/asl101/pages-signs/w/wash-dishes.htm","WASH-DISHES")</f>
        <v>WASH-DISHES</v>
      </c>
      <c r="F537" s="9" t="str">
        <f>HYPERLINK("http://www.lifeprint.com/asl101/pages-signs/w/who.htm","WHO")</f>
        <v>WHO</v>
      </c>
      <c r="G537" s="9" t="str">
        <f>HYPERLINK("http://www.lifeprint.com/asl101/pages-signs/y/your.htm","YOUR, YOURS")</f>
        <v>YOUR, YOURS</v>
      </c>
      <c r="H537" s="8"/>
      <c r="I537" s="8"/>
      <c r="J537" s="8"/>
      <c r="K537" s="8"/>
      <c r="L537" s="7"/>
    </row>
    <row r="538" spans="1:12" ht="34.5" customHeight="1">
      <c r="A538" s="12">
        <v>27</v>
      </c>
      <c r="B538" s="11" t="str">
        <f>HYPERLINK("http://www.lifeprint.com/asl101/pages-signs/27/your-coffee-you-like-sugar.htm","YOUR COFFEE, YOU LIKE SUGAR?")</f>
        <v>YOUR COFFEE, YOU LIKE SUGAR?</v>
      </c>
      <c r="C538" s="13" t="str">
        <f>HYPERLINK("http://www.lifeprint.com/asl101/pages-signs/c/coffee.htm","COFFEE")</f>
        <v>COFFEE</v>
      </c>
      <c r="D538" s="9" t="str">
        <f>HYPERLINK("http://www.lifeprint.com/asl101/pages-signs/l/like.htm","LIKE (emotion)")</f>
        <v>LIKE (emotion)</v>
      </c>
      <c r="E538" s="10" t="str">
        <f>HYPERLINK("http://www.lifeprint.com/asl101/pages-signs/c/cute.htm","CUTE, SUGAR")</f>
        <v>CUTE, SUGAR</v>
      </c>
      <c r="F538" s="9" t="str">
        <f>HYPERLINK("http://www.lifeprint.com/asl101/pages-layout/indexing.htm","YOU")</f>
        <v>YOU</v>
      </c>
      <c r="G538" s="9" t="str">
        <f>HYPERLINK("http://www.lifeprint.com/asl101/pages-signs/y/your.htm","YOUR, YOURS")</f>
        <v>YOUR, YOURS</v>
      </c>
      <c r="H538" s="8"/>
      <c r="I538" s="8"/>
      <c r="J538" s="8"/>
      <c r="K538" s="8"/>
      <c r="L538" s="7"/>
    </row>
    <row r="539" spans="1:12" ht="34.5" customHeight="1">
      <c r="A539" s="12">
        <v>27</v>
      </c>
      <c r="B539" s="11" t="str">
        <f>HYPERLINK("http://www.lifeprint.com/asl101/pages-signs/27/your-dog-you-feed-everyday-you.htm","YOUR DOG, YOU FEED EVERYDAY YOU?")</f>
        <v>YOUR DOG, YOU FEED EVERYDAY YOU?</v>
      </c>
      <c r="C539" s="9" t="str">
        <f>HYPERLINK("http://www.lifeprint.com/asl101/pages-signs/d/dog.htm","DOG")</f>
        <v>DOG</v>
      </c>
      <c r="D539" s="13" t="str">
        <f>HYPERLINK("http://www.lifeprint.com/asl101/pages-signs/e/everyday.htm","EVERYDAY, DAILY")</f>
        <v>EVERYDAY, DAILY</v>
      </c>
      <c r="E539" s="10" t="str">
        <f>HYPERLINK("http://www.lifeprint.com/asl101/pages-signs/f/feed.htm","FEED, NOURISH")</f>
        <v>FEED, NOURISH</v>
      </c>
      <c r="F539" s="9" t="str">
        <f>HYPERLINK("http://www.lifeprint.com/asl101/pages-layout/indexing.htm","YOU")</f>
        <v>YOU</v>
      </c>
      <c r="G539" s="9" t="str">
        <f>HYPERLINK("http://www.lifeprint.com/asl101/pages-signs/y/your.htm","YOUR, YOURS")</f>
        <v>YOUR, YOURS</v>
      </c>
      <c r="H539" s="8"/>
      <c r="I539" s="8"/>
      <c r="J539" s="8"/>
      <c r="K539" s="8"/>
      <c r="L539" s="7"/>
    </row>
    <row r="540" spans="1:12" ht="34.5" customHeight="1">
      <c r="A540" s="12">
        <v>27</v>
      </c>
      <c r="B540" s="11" t="str">
        <f>HYPERLINK("http://www.lifeprint.com/asl101/pages-signs/27/make-sugar-cookies-you-know-how.htm","MAKE SUGAR COOKIE, YOU KNOW HOW?")</f>
        <v>MAKE SUGAR COOKIE, YOU KNOW HOW?</v>
      </c>
      <c r="C540" s="10" t="str">
        <f>HYPERLINK("http://www.lifeprint.com/asl101/pages-signs/c/cookie.htm","COOKIE")</f>
        <v>COOKIE</v>
      </c>
      <c r="D540" s="10" t="str">
        <f>HYPERLINK("http://www.lifeprint.com/asl101/pages-signs/c/cute.htm","CUTE, SUGAR")</f>
        <v>CUTE, SUGAR</v>
      </c>
      <c r="E540" s="9" t="str">
        <f>HYPERLINK("http://www.lifeprint.com/asl101/pages-signs/h/how.htm","HOW")</f>
        <v>HOW</v>
      </c>
      <c r="F540" s="10" t="str">
        <f>HYPERLINK("http://www.lifeprint.com/asl101/pages-signs/k/know.htm","KNOW")</f>
        <v>KNOW</v>
      </c>
      <c r="G540" s="10" t="str">
        <f>HYPERLINK("http://www.lifeprint.com/asl101/pages-signs/m/make.htm","MAKE")</f>
        <v>MAKE</v>
      </c>
      <c r="H540" s="9" t="str">
        <f>HYPERLINK("http://www.lifeprint.com/asl101/pages-layout/indexing.htm","YOU")</f>
        <v>YOU</v>
      </c>
      <c r="I540" s="8"/>
      <c r="J540" s="8"/>
      <c r="K540" s="8"/>
      <c r="L540" s="7"/>
    </row>
    <row r="541" spans="1:12" ht="34.5" customHeight="1">
      <c r="A541" s="12">
        <v>27</v>
      </c>
      <c r="B541" s="11" t="str">
        <f>HYPERLINK("http://www.lifeprint.com/asl101/pages-signs/27/your-tea-want-how-many-sugar.htm","YOUR TEA, YOU WANT HOW-MANY SUGAR?")</f>
        <v>YOUR TEA, YOU WANT HOW-MANY SUGAR?</v>
      </c>
      <c r="C541" s="9" t="str">
        <f>HYPERLINK("http://www.lifeprint.com/asl101/pages-signs/h/how-many.htm","HOW-MANY")</f>
        <v>HOW-MANY</v>
      </c>
      <c r="D541" s="10" t="str">
        <f>HYPERLINK("http://www.lifeprint.com/asl101/pages-signs/c/cute.htm","CUTE, SUGAR")</f>
        <v>CUTE, SUGAR</v>
      </c>
      <c r="E541" s="10" t="str">
        <f>HYPERLINK("http://www.lifeprint.com/asl101/pages-signs/t/tea.htm","TEA")</f>
        <v>TEA</v>
      </c>
      <c r="F541" s="9" t="str">
        <f>HYPERLINK("http://www.lifeprint.com/asl101/pages-signs/w/want.htm","WANT")</f>
        <v>WANT</v>
      </c>
      <c r="G541" s="9" t="str">
        <f>HYPERLINK("http://www.lifeprint.com/asl101/pages-layout/indexing.htm","YOU")</f>
        <v>YOU</v>
      </c>
      <c r="H541" s="9" t="str">
        <f>HYPERLINK("http://www.lifeprint.com/asl101/pages-signs/y/your.htm","YOUR, YOURS")</f>
        <v>YOUR, YOURS</v>
      </c>
      <c r="I541" s="8"/>
      <c r="J541" s="8"/>
      <c r="K541" s="8"/>
      <c r="L541" s="7"/>
    </row>
    <row r="542" spans="1:12" ht="34.5" customHeight="1">
      <c r="A542" s="12">
        <v>28</v>
      </c>
      <c r="B542" s="11" t="str">
        <f>HYPERLINK("http://www.lifeprint.com/asl101/pages-signs/28/you-have-scarf.htm","YOU HAVE SCARF?")</f>
        <v>YOU HAVE SCARF?</v>
      </c>
      <c r="C542" s="9" t="str">
        <f>HYPERLINK("http://www.lifeprint.com/asl101/pages-signs/h/have.htm","HAVE")</f>
        <v>HAVE</v>
      </c>
      <c r="D542" s="10" t="str">
        <f>HYPERLINK("http://www.lifeprint.com/asl101/pages-signs/s/scarf.htm","SCARF")</f>
        <v>SCARF</v>
      </c>
      <c r="E542" s="9" t="str">
        <f>HYPERLINK("http://www.lifeprint.com/asl101/pages-layout/indexing.htm","YOU")</f>
        <v>YOU</v>
      </c>
      <c r="F542" s="8"/>
      <c r="G542" s="8"/>
      <c r="H542" s="8"/>
      <c r="I542" s="8"/>
      <c r="J542" s="8"/>
      <c r="K542" s="8"/>
      <c r="L542" s="7"/>
    </row>
    <row r="543" spans="1:12" ht="34.5" customHeight="1">
      <c r="A543" s="12">
        <v>28</v>
      </c>
      <c r="B543" s="11" t="str">
        <f>HYPERLINK("http://www.lifeprint.com/asl101/pages-signs/28/blow-dryer-you-use.htm","HAIR-DRYER YOU USE?")</f>
        <v>HAIR-DRYER YOU USE?</v>
      </c>
      <c r="C543" s="10" t="str">
        <f>HYPERLINK("http://www.lifeprint.com/asl101/pages-signs/h/hairdryer.htm","HAIR-DRYER")</f>
        <v>HAIR-DRYER</v>
      </c>
      <c r="D543" s="10" t="str">
        <f>HYPERLINK("http://www.lifeprint.com/asl101/pages-signs/u/use.htm","USE, WEAR")</f>
        <v>USE, WEAR</v>
      </c>
      <c r="E543" s="9" t="str">
        <f>HYPERLINK("http://www.lifeprint.com/asl101/pages-layout/indexing.htm","YOU")</f>
        <v>YOU</v>
      </c>
      <c r="F543" s="8"/>
      <c r="G543" s="8"/>
      <c r="H543" s="8"/>
      <c r="I543" s="8"/>
      <c r="J543" s="8"/>
      <c r="K543" s="8"/>
      <c r="L543" s="7"/>
    </row>
    <row r="544" spans="1:12" ht="34.5" customHeight="1">
      <c r="A544" s="12">
        <v>28</v>
      </c>
      <c r="B544" s="11" t="str">
        <f>HYPERLINK("http://www.lifeprint.com/asl101/pages-signs/28/hat-you-have-what-kind.htm","HAT YOU HAVE? WHAT-KIND?")</f>
        <v>HAT YOU HAVE? WHAT-KIND?</v>
      </c>
      <c r="C544" s="10" t="str">
        <f>HYPERLINK("http://www.lifeprint.com/asl101/pages-signs/f/fat.htm","FAT, OBESE")</f>
        <v>FAT, OBESE</v>
      </c>
      <c r="D544" s="9" t="str">
        <f>HYPERLINK("http://www.lifeprint.com/asl101/pages-signs/h/have.htm","HAVE")</f>
        <v>HAVE</v>
      </c>
      <c r="E544" s="10" t="str">
        <f>HYPERLINK("http://www.lifeprint.com/asl101/pages-signs/w/what-kind.htm","KIND, TYPE")</f>
        <v>KIND, TYPE</v>
      </c>
      <c r="F544" s="9" t="str">
        <f aca="true" t="shared" si="10" ref="F544:F555">HYPERLINK("http://www.lifeprint.com/asl101/pages-layout/indexing.htm","YOU")</f>
        <v>YOU</v>
      </c>
      <c r="G544" s="8"/>
      <c r="H544" s="8"/>
      <c r="I544" s="8"/>
      <c r="J544" s="8"/>
      <c r="K544" s="8"/>
      <c r="L544" s="7"/>
    </row>
    <row r="545" spans="1:12" ht="34.5" customHeight="1">
      <c r="A545" s="12">
        <v>28</v>
      </c>
      <c r="B545" s="11" t="str">
        <f>HYPERLINK("http://www.lifeprint.com/asl101/pages-signs/28/necklace-gold-you-have.htm","NECKLACE, GOLD, YOU HAVE?")</f>
        <v>NECKLACE, GOLD, YOU HAVE?</v>
      </c>
      <c r="C545" s="13" t="str">
        <f>HYPERLINK("http://www.lifeprint.com/asl101/pages-signs/g/gold.htm","GOLD")</f>
        <v>GOLD</v>
      </c>
      <c r="D545" s="9" t="str">
        <f>HYPERLINK("http://www.lifeprint.com/asl101/pages-signs/h/have.htm","HAVE")</f>
        <v>HAVE</v>
      </c>
      <c r="E545" s="10" t="str">
        <f>HYPERLINK("http://www.lifeprint.com/asl101/pages-signs/n/necklace.htm","NECKLACE")</f>
        <v>NECKLACE</v>
      </c>
      <c r="F545" s="9" t="str">
        <f t="shared" si="10"/>
        <v>YOU</v>
      </c>
      <c r="G545" s="8"/>
      <c r="H545" s="8"/>
      <c r="I545" s="8"/>
      <c r="J545" s="8"/>
      <c r="K545" s="8"/>
      <c r="L545" s="7"/>
    </row>
    <row r="546" spans="1:12" ht="34.5" customHeight="1">
      <c r="A546" s="12">
        <v>28</v>
      </c>
      <c r="B546" s="11" t="str">
        <f>HYPERLINK("http://www.lifeprint.com/asl101/pages-signs/28/diaper-you-change-before-you.htm","DIAPER, YOU CHANGE BEFORE?")</f>
        <v>DIAPER, YOU CHANGE BEFORE?</v>
      </c>
      <c r="C546" s="10" t="str">
        <f>HYPERLINK("http://www.lifeprint.com/asl101/pages-signs/c/change.htm","CHANGE")</f>
        <v>CHANGE</v>
      </c>
      <c r="D546" s="10" t="str">
        <f>HYPERLINK("http://www.lifeprint.com/asl101/pages-signs/d/diaper.htm","DIAPER")</f>
        <v>DIAPER</v>
      </c>
      <c r="E546" s="9" t="str">
        <f>HYPERLINK("http://www.lifeprint.com/asl101/pages-signs/n/next.htm","PAST, BEFORE")</f>
        <v>PAST, BEFORE</v>
      </c>
      <c r="F546" s="9" t="str">
        <f t="shared" si="10"/>
        <v>YOU</v>
      </c>
      <c r="G546" s="8"/>
      <c r="H546" s="8"/>
      <c r="I546" s="8"/>
      <c r="J546" s="8"/>
      <c r="K546" s="8"/>
      <c r="L546" s="7"/>
    </row>
    <row r="547" spans="1:12" ht="34.5" customHeight="1">
      <c r="A547" s="12">
        <v>28</v>
      </c>
      <c r="B547" s="11" t="str">
        <f>HYPERLINK("http://www.lifeprint.com/asl101/pages-signs/28/sew-you-know-how.htm","SEW, YOU KNOW HOW?")</f>
        <v>SEW, YOU KNOW HOW?</v>
      </c>
      <c r="C547" s="9" t="str">
        <f>HYPERLINK("http://www.lifeprint.com/asl101/pages-signs/h/how.htm","HOW")</f>
        <v>HOW</v>
      </c>
      <c r="D547" s="10" t="str">
        <f>HYPERLINK("http://www.lifeprint.com/asl101/pages-signs/k/know.htm","KNOW")</f>
        <v>KNOW</v>
      </c>
      <c r="E547" s="10" t="str">
        <f>HYPERLINK("http://www.lifeprint.com/asl101/pages-signs/s/sew.htm","SEW")</f>
        <v>SEW</v>
      </c>
      <c r="F547" s="9" t="str">
        <f t="shared" si="10"/>
        <v>YOU</v>
      </c>
      <c r="G547" s="8"/>
      <c r="H547" s="8"/>
      <c r="I547" s="8"/>
      <c r="J547" s="8"/>
      <c r="K547" s="8"/>
      <c r="L547" s="7"/>
    </row>
    <row r="548" spans="1:12" ht="34.5" customHeight="1">
      <c r="A548" s="12">
        <v>28</v>
      </c>
      <c r="B548" s="11" t="str">
        <f>HYPERLINK("http://www.lifeprint.com/asl101/pages-signs/28/shirt-dots-you-have.htm","SHIRT DOTS YOU HAVE?")</f>
        <v>SHIRT DOTS YOU HAVE?</v>
      </c>
      <c r="C548" s="10" t="str">
        <f>HYPERLINK("http://www.lifeprint.com/asl101/pages-signs/d/dots.htm","DOTS")</f>
        <v>DOTS</v>
      </c>
      <c r="D548" s="9" t="str">
        <f>HYPERLINK("http://www.lifeprint.com/asl101/pages-signs/h/have.htm","HAVE")</f>
        <v>HAVE</v>
      </c>
      <c r="E548" s="10" t="str">
        <f>HYPERLINK("http://www.lifeprint.com/asl101/pages-signs/s/shirt.htm","SHIRT")</f>
        <v>SHIRT</v>
      </c>
      <c r="F548" s="9" t="str">
        <f t="shared" si="10"/>
        <v>YOU</v>
      </c>
      <c r="G548" s="8"/>
      <c r="H548" s="8"/>
      <c r="I548" s="8"/>
      <c r="J548" s="8"/>
      <c r="K548" s="8"/>
      <c r="L548" s="7"/>
    </row>
    <row r="549" spans="1:12" ht="34.5" customHeight="1">
      <c r="A549" s="12">
        <v>28</v>
      </c>
      <c r="B549" s="11" t="str">
        <f>HYPERLINK("http://www.lifeprint.com/asl101/pages-signs/28/shirt-you-have-favorite.htm","SHIRT, YOU HAVE FAVORITE?")</f>
        <v>SHIRT, YOU HAVE FAVORITE?</v>
      </c>
      <c r="C549" s="10" t="str">
        <f>HYPERLINK("http://www.lifeprint.com/asl101/pages-signs/f/favorite.htm","PREFER, FAVORITE")</f>
        <v>PREFER, FAVORITE</v>
      </c>
      <c r="D549" s="9" t="str">
        <f>HYPERLINK("http://www.lifeprint.com/asl101/pages-signs/h/have.htm","HAVE")</f>
        <v>HAVE</v>
      </c>
      <c r="E549" s="10" t="str">
        <f>HYPERLINK("http://www.lifeprint.com/asl101/pages-signs/s/shirt.htm","SHIRT")</f>
        <v>SHIRT</v>
      </c>
      <c r="F549" s="9" t="str">
        <f t="shared" si="10"/>
        <v>YOU</v>
      </c>
      <c r="G549" s="8"/>
      <c r="H549" s="8"/>
      <c r="I549" s="8"/>
      <c r="J549" s="8"/>
      <c r="K549" s="8"/>
      <c r="L549" s="7"/>
    </row>
    <row r="550" spans="1:12" ht="34.5" customHeight="1">
      <c r="A550" s="12">
        <v>28</v>
      </c>
      <c r="B550" s="11" t="str">
        <f>HYPERLINK("http://www.lifeprint.com/asl101/pages-signs/28/you-sleep-blanket-how-many.htm","YOU SLEEP BLANKET HOW-MANY?")</f>
        <v>YOU SLEEP BLANKET HOW-MANY?</v>
      </c>
      <c r="C550" s="10" t="str">
        <f>HYPERLINK("http://www.lifeprint.com/asl101/pages-signs/b/blanket.htm","BLANKET")</f>
        <v>BLANKET</v>
      </c>
      <c r="D550" s="9" t="str">
        <f>HYPERLINK("http://www.lifeprint.com/asl101/pages-signs/h/how-many.htm","HOW-MANY")</f>
        <v>HOW-MANY</v>
      </c>
      <c r="E550" s="13" t="str">
        <f>HYPERLINK("http://www.lifeprint.com/asl101/pages-signs/s/sleep.htm","SLEEP")</f>
        <v>SLEEP</v>
      </c>
      <c r="F550" s="9" t="str">
        <f t="shared" si="10"/>
        <v>YOU</v>
      </c>
      <c r="G550" s="8"/>
      <c r="H550" s="8"/>
      <c r="I550" s="8"/>
      <c r="J550" s="8"/>
      <c r="K550" s="8"/>
      <c r="L550" s="7"/>
    </row>
    <row r="551" spans="1:12" ht="34.5" customHeight="1">
      <c r="A551" s="12">
        <v>28</v>
      </c>
      <c r="B551" s="11" t="str">
        <f>HYPERLINK("http://www.lifeprint.com/asl101/pages-signs/28/stripes-vertical-you-look-good.htm","STRIPES-[vertical], YOU FACE-[look] GOOD YOU?")</f>
        <v>STRIPES-[vertical], YOU FACE-[look] GOOD YOU?</v>
      </c>
      <c r="C551" s="10" t="str">
        <f>HYPERLINK("http://www.lifeprint.com/asl101/pages-signs/f/face.htm","FACE, APPEARANCE, LOOKS")</f>
        <v>FACE, APPEARANCE, LOOKS</v>
      </c>
      <c r="D551" s="10" t="str">
        <f>HYPERLINK("http://www.lifeprint.com/asl101/pages-signs/g/good.htm","GOOD")</f>
        <v>GOOD</v>
      </c>
      <c r="E551" s="10" t="str">
        <f>HYPERLINK("http://www.lifeprint.com/asl101/pages-signs/s/stripes.htm","STRIPES")</f>
        <v>STRIPES</v>
      </c>
      <c r="F551" s="9" t="str">
        <f t="shared" si="10"/>
        <v>YOU</v>
      </c>
      <c r="G551" s="8"/>
      <c r="H551" s="8"/>
      <c r="I551" s="8"/>
      <c r="J551" s="8"/>
      <c r="K551" s="8"/>
      <c r="L551" s="7"/>
    </row>
    <row r="552" spans="1:12" ht="34.5" customHeight="1">
      <c r="A552" s="12">
        <v>28</v>
      </c>
      <c r="B552" s="11" t="str">
        <f>HYPERLINK("http://www.lifeprint.com/asl101/pages-signs/28/neck-tie-you-have-how-many.htm","TIE YOU HAVE? [if so] HOW-MANY?")</f>
        <v>TIE YOU HAVE? [if so] HOW-MANY?</v>
      </c>
      <c r="C552" s="9" t="str">
        <f>HYPERLINK("http://www.lifeprint.com/asl101/pages-signs/h/have.htm","HAVE")</f>
        <v>HAVE</v>
      </c>
      <c r="D552" s="9" t="str">
        <f>HYPERLINK("http://www.lifeprint.com/asl101/pages-signs/h/how-many.htm","HOW-MANY")</f>
        <v>HOW-MANY</v>
      </c>
      <c r="E552" s="10" t="str">
        <f>HYPERLINK("http://www.lifeprint.com/asl101/pages-signs/t/tie.htm","TIE")</f>
        <v>TIE</v>
      </c>
      <c r="F552" s="9" t="str">
        <f t="shared" si="10"/>
        <v>YOU</v>
      </c>
      <c r="G552" s="8"/>
      <c r="H552" s="8"/>
      <c r="I552" s="8"/>
      <c r="J552" s="8"/>
      <c r="K552" s="8"/>
      <c r="L552" s="7"/>
    </row>
    <row r="553" spans="1:12" ht="34.5" customHeight="1">
      <c r="A553" s="12">
        <v>28</v>
      </c>
      <c r="B553" s="11" t="str">
        <f>HYPERLINK("http://www.lifeprint.com/asl101/pages-signs/28/scotland-you-finish-touch.htm","SCOTLAND YOU FINISH TOUCH YOU?")</f>
        <v>SCOTLAND YOU FINISH TOUCH YOU?</v>
      </c>
      <c r="C553" s="10" t="str">
        <f>HYPERLINK("http://www.lifeprint.com/asl101/pages-signs/f/finish.htm","FINISH")</f>
        <v>FINISH</v>
      </c>
      <c r="D553" s="10" t="str">
        <f>HYPERLINK("http://www.lifeprint.com/asl101/pages-signs/p/plaid.htm","SCOTLAND, PLAID")</f>
        <v>SCOTLAND, PLAID</v>
      </c>
      <c r="E553" s="10" t="str">
        <f>HYPERLINK("http://www.lifeprint.com/asl101/pages-signs/t/touch.htm","TOUCH, BEEN TO")</f>
        <v>TOUCH, BEEN TO</v>
      </c>
      <c r="F553" s="9" t="str">
        <f t="shared" si="10"/>
        <v>YOU</v>
      </c>
      <c r="G553" s="8"/>
      <c r="H553" s="8"/>
      <c r="I553" s="8"/>
      <c r="J553" s="8"/>
      <c r="K553" s="8"/>
      <c r="L553" s="7"/>
    </row>
    <row r="554" spans="1:12" ht="34.5" customHeight="1">
      <c r="A554" s="12">
        <v>28</v>
      </c>
      <c r="B554" s="11" t="str">
        <f>HYPERLINK("http://www.lifeprint.com/asl101/pages-signs/28/dress-you-like-wear.htm","DRESS YOU LIKE USE-[wear] YOU?")</f>
        <v>DRESS YOU LIKE USE-[wear] YOU?</v>
      </c>
      <c r="C554" s="10" t="str">
        <f>HYPERLINK("http://www.lifeprint.com/asl101/pages-signs/d/dress.htm","DRESS")</f>
        <v>DRESS</v>
      </c>
      <c r="D554" s="9" t="str">
        <f>HYPERLINK("http://www.lifeprint.com/asl101/pages-signs/l/like.htm","LIKE (emotion)")</f>
        <v>LIKE (emotion)</v>
      </c>
      <c r="E554" s="10" t="str">
        <f>HYPERLINK("http://www.lifeprint.com/asl101/pages-signs/u/use.htm","USE, WEAR")</f>
        <v>USE, WEAR</v>
      </c>
      <c r="F554" s="9" t="str">
        <f t="shared" si="10"/>
        <v>YOU</v>
      </c>
      <c r="G554" s="8"/>
      <c r="H554" s="8"/>
      <c r="I554" s="8"/>
      <c r="J554" s="8"/>
      <c r="K554" s="8"/>
      <c r="L554" s="7"/>
    </row>
    <row r="555" spans="1:12" ht="34.5" customHeight="1">
      <c r="A555" s="12">
        <v>28</v>
      </c>
      <c r="B555" s="11" t="str">
        <f>HYPERLINK("http://www.lifeprint.com/asl101/pages-signs/28/wet-wipes-you-keep-car.htm","WET-WIPES YOU KEEP CAR?")</f>
        <v>WET-WIPES YOU KEEP CAR?</v>
      </c>
      <c r="C555" s="9" t="str">
        <f>HYPERLINK("http://www.lifeprint.com/asl101/pages-signs/c/car.htm","CAR")</f>
        <v>CAR</v>
      </c>
      <c r="D555" s="10" t="str">
        <f>HYPERLINK("http://www.lifeprint.com/asl101/pages-signs/k/keep.htm","KEEP")</f>
        <v>KEEP</v>
      </c>
      <c r="E555" s="10" t="str">
        <f>HYPERLINK("http://www.lifeprint.com/asl101/pages-signs/w/wet-wipes.htm","WET-WIPES")</f>
        <v>WET-WIPES</v>
      </c>
      <c r="F555" s="9" t="str">
        <f t="shared" si="10"/>
        <v>YOU</v>
      </c>
      <c r="G555" s="8"/>
      <c r="H555" s="8"/>
      <c r="I555" s="8"/>
      <c r="J555" s="8"/>
      <c r="K555" s="8"/>
      <c r="L555" s="7"/>
    </row>
    <row r="556" spans="1:12" ht="34.5" customHeight="1">
      <c r="A556" s="12">
        <v>28</v>
      </c>
      <c r="B556" s="11" t="str">
        <f>HYPERLINK("http://www.lifeprint.com/asl101/pages-signs/28/your-dad-shave-everyday.htm","YOUR DAD SHAVE EVERYDAY?")</f>
        <v>YOUR DAD SHAVE EVERYDAY?</v>
      </c>
      <c r="C556" s="9" t="str">
        <f>HYPERLINK("http://www.lifeprint.com/asl101/pages-signs/d/dad.htm","DAD, FATHER")</f>
        <v>DAD, FATHER</v>
      </c>
      <c r="D556" s="13" t="str">
        <f>HYPERLINK("http://www.lifeprint.com/asl101/pages-signs/e/everyday.htm","EVERYDAY, DAILY")</f>
        <v>EVERYDAY, DAILY</v>
      </c>
      <c r="E556" s="10" t="str">
        <f>HYPERLINK("http://www.lifeprint.com/asl101/pages-signs/s/shave.htm","SHAVE")</f>
        <v>SHAVE</v>
      </c>
      <c r="F556" s="9" t="str">
        <f>HYPERLINK("http://www.lifeprint.com/asl101/pages-signs/y/your.htm","YOUR, YOURS")</f>
        <v>YOUR, YOURS</v>
      </c>
      <c r="G556" s="8"/>
      <c r="H556" s="8"/>
      <c r="I556" s="8"/>
      <c r="J556" s="8"/>
      <c r="K556" s="8"/>
      <c r="L556" s="7"/>
    </row>
    <row r="557" spans="1:12" ht="34.5" customHeight="1">
      <c r="A557" s="12">
        <v>28</v>
      </c>
      <c r="B557" s="11" t="str">
        <f>HYPERLINK("http://www.lifeprint.com/asl101/pages-signs/28/your-mom-sometimes-skirt-short.htm","YOUR MOM SOMETIMES SKIRT-short?")</f>
        <v>YOUR MOM SOMETIMES SKIRT-short?</v>
      </c>
      <c r="C557" s="9" t="str">
        <f>HYPERLINK("http://www.lifeprint.com/asl101/pages-signs/m/mom.htm","MOM, MOTHER")</f>
        <v>MOM, MOTHER</v>
      </c>
      <c r="D557" s="10" t="str">
        <f>HYPERLINK("http://www.lifeprint.com/asl101/pages-signs/s/skirt.htm","SKIRT")</f>
        <v>SKIRT</v>
      </c>
      <c r="E557" s="10" t="str">
        <f>HYPERLINK("http://www.lifeprint.com/asl101/pages-signs/s/sometimes.htm","SOMETIMES")</f>
        <v>SOMETIMES</v>
      </c>
      <c r="F557" s="9" t="str">
        <f>HYPERLINK("http://www.lifeprint.com/asl101/pages-signs/y/your.htm","YOUR, YOURS")</f>
        <v>YOUR, YOURS</v>
      </c>
      <c r="G557" s="8"/>
      <c r="H557" s="8"/>
      <c r="I557" s="8"/>
      <c r="J557" s="8"/>
      <c r="K557" s="8"/>
      <c r="L557" s="7"/>
    </row>
    <row r="558" spans="1:12" ht="34.5" customHeight="1">
      <c r="A558" s="12">
        <v>28</v>
      </c>
      <c r="B558" s="11" t="str">
        <f>HYPERLINK("http://www.lifeprint.com/asl101/pages-signs/28/buttons-sew-onto-shirt-you-know-how.htm","BUTTON SEW KNOW HOW YOU?")</f>
        <v>BUTTON SEW KNOW HOW YOU?</v>
      </c>
      <c r="C558" s="10" t="str">
        <f>HYPERLINK("http://www.lifeprint.com/asl101/pages-signs/b/button.htm","BUTTON")</f>
        <v>BUTTON</v>
      </c>
      <c r="D558" s="9" t="str">
        <f>HYPERLINK("http://www.lifeprint.com/asl101/pages-signs/h/how.htm","HOW")</f>
        <v>HOW</v>
      </c>
      <c r="E558" s="10" t="str">
        <f>HYPERLINK("http://www.lifeprint.com/asl101/pages-signs/k/know.htm","KNOW")</f>
        <v>KNOW</v>
      </c>
      <c r="F558" s="10" t="str">
        <f>HYPERLINK("http://www.lifeprint.com/asl101/pages-signs/s/sew.htm","SEW")</f>
        <v>SEW</v>
      </c>
      <c r="G558" s="9" t="str">
        <f>HYPERLINK("http://www.lifeprint.com/asl101/pages-layout/indexing.htm","YOU")</f>
        <v>YOU</v>
      </c>
      <c r="H558" s="8"/>
      <c r="I558" s="8"/>
      <c r="J558" s="8"/>
      <c r="K558" s="8"/>
      <c r="L558" s="7"/>
    </row>
    <row r="559" spans="1:12" ht="34.5" customHeight="1">
      <c r="A559" s="12">
        <v>28</v>
      </c>
      <c r="B559" s="11" t="str">
        <f>HYPERLINK("http://www.lifeprint.com/asl101/pages-signs/28/your-favorite-towel-what-color.htm","YOUR FAVORITE TOWEL, WHAT COLOR?")</f>
        <v>YOUR FAVORITE TOWEL, WHAT COLOR?</v>
      </c>
      <c r="C559" s="10" t="str">
        <f>HYPERLINK("http://www.lifeprint.com/asl101/pages-signs/c/color.htm","COLOR")</f>
        <v>COLOR</v>
      </c>
      <c r="D559" s="9" t="str">
        <f>HYPERLINK("http://www.lifeprint.com/asl101/pages-signs/f/favorite.htm","PREFER, FAVORITE")</f>
        <v>PREFER, FAVORITE</v>
      </c>
      <c r="E559" s="10" t="str">
        <f>HYPERLINK("http://www.lifeprint.com/asl101/pages-signs/t/towel.htm","TOWEL")</f>
        <v>TOWEL</v>
      </c>
      <c r="F559" s="9" t="str">
        <f>HYPERLINK("http://www.lifeprint.com/asl101/pages-signs/w/what.htm","WHAT, HUH?")</f>
        <v>WHAT, HUH?</v>
      </c>
      <c r="G559" s="9" t="str">
        <f>HYPERLINK("http://www.lifeprint.com/asl101/pages-signs/y/your.htm","YOUR, YOURS")</f>
        <v>YOUR, YOURS</v>
      </c>
      <c r="H559" s="8"/>
      <c r="I559" s="8"/>
      <c r="J559" s="8"/>
      <c r="K559" s="8"/>
      <c r="L559" s="7"/>
    </row>
    <row r="560" spans="1:12" ht="34.5" customHeight="1">
      <c r="A560" s="12">
        <v>28</v>
      </c>
      <c r="B560" s="11" t="str">
        <f>HYPERLINK("http://www.lifeprint.com/asl101/pages-signs/28/during-test-you-copy-friend-paper.htm","DURING TEST YOU COPY FRIEND PAPER YOU?")</f>
        <v>DURING TEST YOU COPY FRIEND PAPER YOU?</v>
      </c>
      <c r="C560" s="10" t="str">
        <f>HYPERLINK("http://www.lifeprint.com/asl101/pages-signs/c/copy.htm","COPY")</f>
        <v>COPY</v>
      </c>
      <c r="D560" s="10" t="str">
        <f>HYPERLINK("http://www.lifeprint.com/asl101/pages-signs/d/during.htm","DURING, WHILE")</f>
        <v>DURING, WHILE</v>
      </c>
      <c r="E560" s="9" t="str">
        <f>HYPERLINK("http://www.lifeprint.com/asl101/pages-signs/f/friend.htm","FRIEND")</f>
        <v>FRIEND</v>
      </c>
      <c r="F560" s="10" t="str">
        <f>HYPERLINK("http://www.lifeprint.com/asl101/pages-signs/p/paper.htm","PAPER")</f>
        <v>PAPER</v>
      </c>
      <c r="G560" s="10" t="str">
        <f>HYPERLINK("http://www.lifeprint.com/asl101/pages-signs/t/test.htm","TEST")</f>
        <v>TEST</v>
      </c>
      <c r="H560" s="9" t="str">
        <f>HYPERLINK("http://www.lifeprint.com/asl101/pages-layout/indexing.htm","YOU")</f>
        <v>YOU</v>
      </c>
      <c r="I560" s="8"/>
      <c r="J560" s="8"/>
      <c r="K560" s="8"/>
      <c r="L560" s="7"/>
    </row>
    <row r="561" spans="1:12" ht="34.5" customHeight="1">
      <c r="A561" s="12">
        <v>28</v>
      </c>
      <c r="B561" s="11" t="str">
        <f>HYPERLINK("http://www.lifeprint.com/asl101/pages-signs/28/you-prefer-live-alone-or-roommate-which.htm","YOU PREFER LIVE SINGLE  [bodyshift] ROOMMATE WHICH?")</f>
        <v>YOU PREFER LIVE SINGLE  [bodyshift] ROOMMATE WHICH?</v>
      </c>
      <c r="C561" s="9" t="str">
        <f>HYPERLINK("http://www.lifeprint.com/asl101/pages-signs/o/or.htm","Bodyshift, OR")</f>
        <v>Bodyshift, OR</v>
      </c>
      <c r="D561" s="13" t="str">
        <f>HYPERLINK("http://www.lifeprint.com/asl101/pages-signs/l/live.htm","LIFE, LIVE, ADDRESS")</f>
        <v>LIFE, LIVE, ADDRESS</v>
      </c>
      <c r="E561" s="9" t="str">
        <f>HYPERLINK("http://www.lifeprint.com/asl101/pages-signs/f/favorite.htm","PREFER, FAVORITE")</f>
        <v>PREFER, FAVORITE</v>
      </c>
      <c r="F561" s="13" t="str">
        <f>HYPERLINK("http://www.lifeprint.com/asl101/pages-signs/m/match.htm","ROOMMATE, MATCH")</f>
        <v>ROOMMATE, MATCH</v>
      </c>
      <c r="G561" s="9" t="str">
        <f>HYPERLINK("http://www.lifeprint.com/asl101/pages-signs/s/single.htm","SINGLE, SOMEONE, SOMETHING, ALONE")</f>
        <v>SINGLE, SOMEONE, SOMETHING, ALONE</v>
      </c>
      <c r="H561" s="9" t="str">
        <f>HYPERLINK("http://www.lifeprint.com/asl101/pages-signs/w/which.htm","WHICH")</f>
        <v>WHICH</v>
      </c>
      <c r="I561" s="9" t="str">
        <f>HYPERLINK("http://www.lifeprint.com/asl101/pages-layout/indexing.htm","YOU")</f>
        <v>YOU</v>
      </c>
      <c r="J561" s="8"/>
      <c r="K561" s="8"/>
      <c r="L561" s="7"/>
    </row>
    <row r="562" spans="1:12" ht="34.5" customHeight="1">
      <c r="A562" s="12">
        <v>29</v>
      </c>
      <c r="B562" s="11" t="str">
        <f>HYPERLINK("http://www.lifeprint.com/asl101/pages-signs/29/most-scientists-smart.htm","MOST SCIENTIST SMART?")</f>
        <v>MOST SCIENTIST SMART?</v>
      </c>
      <c r="C562" s="10" t="str">
        <f>HYPERLINK("http://www.lifeprint.com/asl101/pages-signs/m/most.htm","MOST")</f>
        <v>MOST</v>
      </c>
      <c r="D562" s="10" t="str">
        <f>HYPERLINK("http://www.lifeprint.com/asl101/pages-signs/s/scientist.htm","SCIENTIST")</f>
        <v>SCIENTIST</v>
      </c>
      <c r="E562" s="10" t="str">
        <f>HYPERLINK("http://www.lifeprint.com/asl101/pages-signs/s/smart.htm","SMART")</f>
        <v>SMART</v>
      </c>
      <c r="F562" s="8"/>
      <c r="G562" s="8"/>
      <c r="H562" s="8"/>
      <c r="I562" s="8"/>
      <c r="J562" s="8"/>
      <c r="K562" s="8"/>
      <c r="L562" s="7"/>
    </row>
    <row r="563" spans="1:12" ht="34.5" customHeight="1">
      <c r="A563" s="12">
        <v>29</v>
      </c>
      <c r="B563" s="11" t="str">
        <f>HYPERLINK("http://www.lifeprint.com/asl101/pages-signs/29/mustache-who-have.htm","MUSTACHE, WHO HAVE?")</f>
        <v>MUSTACHE, WHO HAVE?</v>
      </c>
      <c r="C563" s="9" t="str">
        <f>HYPERLINK("http://www.lifeprint.com/asl101/pages-signs/h/have.htm","HAVE")</f>
        <v>HAVE</v>
      </c>
      <c r="D563" s="10" t="str">
        <f>HYPERLINK("http://www.lifeprint.com/asl101/pages-signs/m/mustache.htm","MUSTACHE")</f>
        <v>MUSTACHE</v>
      </c>
      <c r="E563" s="9" t="str">
        <f>HYPERLINK("http://www.lifeprint.com/asl101/pages-signs/w/who.htm","WHO")</f>
        <v>WHO</v>
      </c>
      <c r="F563" s="8"/>
      <c r="G563" s="8"/>
      <c r="H563" s="8"/>
      <c r="I563" s="8"/>
      <c r="J563" s="8"/>
      <c r="K563" s="8"/>
      <c r="L563" s="7"/>
    </row>
    <row r="564" spans="1:12" ht="34.5" customHeight="1">
      <c r="A564" s="12">
        <v>29</v>
      </c>
      <c r="B564" s="11" t="str">
        <f>HYPERLINK("http://www.lifeprint.com/asl101/pages-signs/29/cousin-how-many-you.htm","COUSIN, HOW-MANY YOU?")</f>
        <v>COUSIN, HOW-MANY YOU?</v>
      </c>
      <c r="C564" s="10" t="str">
        <f>HYPERLINK("http://www.lifeprint.com/asl101/pages-signs/c/cousin.htm","COUSIN")</f>
        <v>COUSIN</v>
      </c>
      <c r="D564" s="9" t="str">
        <f>HYPERLINK("http://www.lifeprint.com/asl101/pages-signs/h/how-many.htm","HOW-MANY")</f>
        <v>HOW-MANY</v>
      </c>
      <c r="E564" s="9" t="str">
        <f>HYPERLINK("http://www.lifeprint.com/asl101/pages-layout/indexing.htm","YOU")</f>
        <v>YOU</v>
      </c>
      <c r="F564" s="8"/>
      <c r="G564" s="8"/>
      <c r="H564" s="8"/>
      <c r="I564" s="8"/>
      <c r="J564" s="8"/>
      <c r="K564" s="8"/>
      <c r="L564" s="7"/>
    </row>
    <row r="565" spans="1:12" ht="34.5" customHeight="1">
      <c r="A565" s="12">
        <v>29</v>
      </c>
      <c r="B565" s="11" t="str">
        <f>HYPERLINK("http://www.lifeprint.com/asl101/pages-signs/29/is-your-grandfather-bald.htm","YOUR GRANDPA BALD?")</f>
        <v>YOUR GRANDPA BALD?</v>
      </c>
      <c r="C565" s="10" t="str">
        <f>HYPERLINK("http://www.lifeprint.com/asl101/pages-signs/b/bald.htm","BALD")</f>
        <v>BALD</v>
      </c>
      <c r="D565" s="9" t="str">
        <f>HYPERLINK("http://www.lifeprint.com/asl101/pages-signs/g/grandpa.htm","HEY")</f>
        <v>HEY</v>
      </c>
      <c r="E565" s="9" t="str">
        <f>HYPERLINK("http://www.lifeprint.com/asl101/pages-signs/y/your.htm","YOUR, YOURS")</f>
        <v>YOUR, YOURS</v>
      </c>
      <c r="F565" s="8"/>
      <c r="G565" s="8"/>
      <c r="H565" s="8"/>
      <c r="I565" s="8"/>
      <c r="J565" s="8"/>
      <c r="K565" s="8"/>
      <c r="L565" s="7"/>
    </row>
    <row r="566" spans="1:12" ht="34.5" customHeight="1">
      <c r="A566" s="12">
        <v>29</v>
      </c>
      <c r="B566" s="11" t="str">
        <f>HYPERLINK("http://www.lifeprint.com/asl101/pages-signs/29/your-sister-shy.htm","YOUR SISTER SHY?")</f>
        <v>YOUR SISTER SHY?</v>
      </c>
      <c r="C566" s="10" t="str">
        <f>HYPERLINK("http://www.lifeprint.com/asl101/pages-signs/s/shy.htm","SHY")</f>
        <v>SHY</v>
      </c>
      <c r="D566" s="9" t="str">
        <f>HYPERLINK("http://www.lifeprint.com/asl101/pages-signs/s/sister.htm","SISTER")</f>
        <v>SISTER</v>
      </c>
      <c r="E566" s="9" t="str">
        <f>HYPERLINK("http://www.lifeprint.com/asl101/pages-signs/y/your.htm","YOUR, YOURS")</f>
        <v>YOUR, YOURS</v>
      </c>
      <c r="F566" s="8"/>
      <c r="G566" s="8"/>
      <c r="H566" s="8"/>
      <c r="I566" s="8"/>
      <c r="J566" s="8"/>
      <c r="K566" s="8"/>
      <c r="L566" s="7"/>
    </row>
    <row r="567" spans="1:12" ht="34.5" customHeight="1">
      <c r="A567" s="12">
        <v>29</v>
      </c>
      <c r="B567" s="11" t="str">
        <f>HYPERLINK("http://www.lifeprint.com/asl101/pages-signs/29/today-teacher-show-up-what-time.htm","TODAY, TEACHER SHOW-UP what-TIME?")</f>
        <v>TODAY, TEACHER SHOW-UP what-TIME?</v>
      </c>
      <c r="C567" s="10" t="str">
        <f>HYPERLINK("http://www.lifeprint.com/asl101/pages-signs/s/show-up.htm","SHOW-UP, APPEAR")</f>
        <v>SHOW-UP, APPEAR</v>
      </c>
      <c r="D567" s="9" t="str">
        <f>HYPERLINK("http://www.lifeprint.com/asl101/pages-signs/t/teacher.htm","TEACH, TEACHER")</f>
        <v>TEACH, TEACHER</v>
      </c>
      <c r="E567" s="10" t="str">
        <f>HYPERLINK("http://www.lifeprint.com/asl101/pages-signs/t/time.htm","TIME, O'CLOCK")</f>
        <v>TIME, O'CLOCK</v>
      </c>
      <c r="F567" s="10" t="str">
        <f>HYPERLINK("http://www.lifeprint.com/asl101/pages-signs/d/day.htm","TODAY")</f>
        <v>TODAY</v>
      </c>
      <c r="G567" s="8"/>
      <c r="H567" s="8"/>
      <c r="I567" s="8"/>
      <c r="J567" s="8"/>
      <c r="K567" s="8"/>
      <c r="L567" s="7"/>
    </row>
    <row r="568" spans="1:12" ht="34.5" customHeight="1">
      <c r="A568" s="12">
        <v>29</v>
      </c>
      <c r="B568" s="11" t="str">
        <f>HYPERLINK("http://www.lifeprint.com/asl101/pages-signs/29/car-accident-happen-why.htm","CAR ACCIDENT-crash HAPPEN WHY?")</f>
        <v>CAR ACCIDENT-crash HAPPEN WHY?</v>
      </c>
      <c r="C568" s="10" t="str">
        <f>HYPERLINK("http://www.lifeprint.com/asl101/pages-signs/c/crash.htm","ACCIDENT, CRASH")</f>
        <v>ACCIDENT, CRASH</v>
      </c>
      <c r="D568" s="9" t="str">
        <f>HYPERLINK("http://www.lifeprint.com/asl101/pages-signs/c/car.htm","CAR")</f>
        <v>CAR</v>
      </c>
      <c r="E568" s="10" t="str">
        <f>HYPERLINK("http://www.lifeprint.com/asl101/pages-signs/h/happen.htm","HAPPEN, WHEN")</f>
        <v>HAPPEN, WHEN</v>
      </c>
      <c r="F568" s="9" t="str">
        <f>HYPERLINK("http://www.lifeprint.com/asl101/pages-signs/w/why.htm","WHY")</f>
        <v>WHY</v>
      </c>
      <c r="G568" s="8"/>
      <c r="H568" s="8"/>
      <c r="I568" s="8"/>
      <c r="J568" s="8"/>
      <c r="K568" s="8"/>
      <c r="L568" s="7"/>
    </row>
    <row r="569" spans="1:12" ht="34.5" customHeight="1">
      <c r="A569" s="12">
        <v>29</v>
      </c>
      <c r="B569" s="11" t="str">
        <f>HYPERLINK("http://www.lifeprint.com/asl101/pages-signs/29/can-secret-you.htm","CAN KEEP SECRET YOU?")</f>
        <v>CAN KEEP SECRET YOU?</v>
      </c>
      <c r="C569" s="9" t="str">
        <f>HYPERLINK("http://www.lifeprint.com/asl101/pages-signs/c/can.htm","CAN, ABLE")</f>
        <v>CAN, ABLE</v>
      </c>
      <c r="D569" s="10" t="str">
        <f>HYPERLINK("http://www.lifeprint.com/asl101/pages-signs/k/keep.htm","KEEP")</f>
        <v>KEEP</v>
      </c>
      <c r="E569" s="10" t="str">
        <f>HYPERLINK("http://www.lifeprint.com/asl101/pages-signs/s/secret.htm","SECRET")</f>
        <v>SECRET</v>
      </c>
      <c r="F569" s="9" t="str">
        <f aca="true" t="shared" si="11" ref="F569:F574">HYPERLINK("http://www.lifeprint.com/asl101/pages-layout/indexing.htm","YOU")</f>
        <v>YOU</v>
      </c>
      <c r="G569" s="8"/>
      <c r="H569" s="8"/>
      <c r="I569" s="8"/>
      <c r="J569" s="8"/>
      <c r="K569" s="8"/>
      <c r="L569" s="7"/>
    </row>
    <row r="570" spans="1:12" ht="34.5" customHeight="1">
      <c r="A570" s="12">
        <v>29</v>
      </c>
      <c r="B570" s="11" t="str">
        <f>HYPERLINK("http://www.lifeprint.com/asl101/pages-signs/29/music-you-like-sign.htm","YOU LIKE SIGN MUSIC-[songs] YOU?")</f>
        <v>YOU LIKE SIGN MUSIC-[songs] YOU?</v>
      </c>
      <c r="C570" s="9" t="str">
        <f>HYPERLINK("http://www.lifeprint.com/asl101/pages-signs/l/like.htm","LIKE (emotion)")</f>
        <v>LIKE (emotion)</v>
      </c>
      <c r="D570" s="10" t="str">
        <f>HYPERLINK("http://www.lifeprint.com/asl101/pages-signs/m/music.htm","MUSIC, SONG")</f>
        <v>MUSIC, SONG</v>
      </c>
      <c r="E570" s="9" t="str">
        <f>HYPERLINK("http://www.lifeprint.com/asl101/pages-signs/s/sign.htm","SIGN")</f>
        <v>SIGN</v>
      </c>
      <c r="F570" s="9" t="str">
        <f t="shared" si="11"/>
        <v>YOU</v>
      </c>
      <c r="G570" s="8"/>
      <c r="H570" s="8"/>
      <c r="I570" s="8"/>
      <c r="J570" s="8"/>
      <c r="K570" s="8"/>
      <c r="L570" s="7"/>
    </row>
    <row r="571" spans="1:12" ht="34.5" customHeight="1">
      <c r="A571" s="12">
        <v>29</v>
      </c>
      <c r="B571" s="11" t="str">
        <f>HYPERLINK("http://www.lifeprint.com/asl101/pages-signs/29/do-you-feel-stupid-sometimes.htm","YOU FEEL STUPID SOMETIMES?")</f>
        <v>YOU FEEL STUPID SOMETIMES?</v>
      </c>
      <c r="C571" s="10" t="str">
        <f>HYPERLINK("http://www.lifeprint.com/asl101/pages-signs/f/feel.htm","FEEL")</f>
        <v>FEEL</v>
      </c>
      <c r="D571" s="10" t="str">
        <f>HYPERLINK("http://www.lifeprint.com/asl101/pages-signs/s/sometimes.htm","SOMETIMES")</f>
        <v>SOMETIMES</v>
      </c>
      <c r="E571" s="10" t="str">
        <f>HYPERLINK("http://www.lifeprint.com/asl101/pages-signs/s/stupid.htm","STUPID")</f>
        <v>STUPID</v>
      </c>
      <c r="F571" s="9" t="str">
        <f t="shared" si="11"/>
        <v>YOU</v>
      </c>
      <c r="G571" s="8"/>
      <c r="H571" s="8"/>
      <c r="I571" s="8"/>
      <c r="J571" s="8"/>
      <c r="K571" s="8"/>
      <c r="L571" s="7"/>
    </row>
    <row r="572" spans="1:12" ht="34.5" customHeight="1">
      <c r="A572" s="12">
        <v>29</v>
      </c>
      <c r="B572" s="11" t="str">
        <f>HYPERLINK("http://www.lifeprint.com/asl101/pages-signs/29/movie-you-want-watch.htm","MOVIE, YOU WANT WATCH?")</f>
        <v>MOVIE, YOU WANT WATCH?</v>
      </c>
      <c r="C572" s="10" t="str">
        <f>HYPERLINK("http://www.lifeprint.com/asl101/pages-signs/m/movie.htm","MOVIE")</f>
        <v>MOVIE</v>
      </c>
      <c r="D572" s="9" t="str">
        <f>HYPERLINK("http://www.lifeprint.com/asl101/pages-signs/w/want.htm","WANT")</f>
        <v>WANT</v>
      </c>
      <c r="E572" s="10" t="str">
        <f>HYPERLINK("http://www.lifeprint.com/asl101/pages-signs/s/see.htm","WATCH, OBSERVE")</f>
        <v>WATCH, OBSERVE</v>
      </c>
      <c r="F572" s="9" t="str">
        <f t="shared" si="11"/>
        <v>YOU</v>
      </c>
      <c r="G572" s="8"/>
      <c r="H572" s="8"/>
      <c r="I572" s="8"/>
      <c r="J572" s="8"/>
      <c r="K572" s="8"/>
      <c r="L572" s="7"/>
    </row>
    <row r="573" spans="1:12" ht="34.5" customHeight="1">
      <c r="A573" s="12">
        <v>29</v>
      </c>
      <c r="B573" s="11" t="str">
        <f>HYPERLINK("http://www.lifeprint.com/asl101/pages-signs/29/happen-you-afraid-you-white-face.htm","HAPPEN YOU AFRAID, YOU WHITE-FACED?")</f>
        <v>HAPPEN YOU AFRAID, YOU WHITE-FACED?</v>
      </c>
      <c r="C573" s="10" t="str">
        <f>HYPERLINK("http://www.lifeprint.com/asl101/pages-signs/a/afraid.htm","AFRAID, SCARED")</f>
        <v>AFRAID, SCARED</v>
      </c>
      <c r="D573" s="10" t="str">
        <f>HYPERLINK("http://www.lifeprint.com/asl101/pages-signs/h/happen.htm","HAPPEN, WHEN")</f>
        <v>HAPPEN, WHEN</v>
      </c>
      <c r="E573" s="10" t="str">
        <f>HYPERLINK("http://www.lifeprint.com/asl101/pages-signs/w/white.htm","WHITE-FACED, PALE")</f>
        <v>WHITE-FACED, PALE</v>
      </c>
      <c r="F573" s="9" t="str">
        <f t="shared" si="11"/>
        <v>YOU</v>
      </c>
      <c r="G573" s="8"/>
      <c r="H573" s="8"/>
      <c r="I573" s="8"/>
      <c r="J573" s="8"/>
      <c r="K573" s="8"/>
      <c r="L573" s="7"/>
    </row>
    <row r="574" spans="1:12" ht="34.5" customHeight="1">
      <c r="A574" s="12">
        <v>29</v>
      </c>
      <c r="B574" s="11" t="str">
        <f>HYPERLINK("http://www.lifeprint.com/asl101/pages-signs/29/you-like-play-cards.htm","YOU LIKE PLAY-CARDS YOU?")</f>
        <v>YOU LIKE PLAY-CARDS YOU?</v>
      </c>
      <c r="C574" s="9" t="str">
        <f>HYPERLINK("http://www.lifeprint.com/asl101/pages-signs/l/like.htm","LIKE (emotion)")</f>
        <v>LIKE (emotion)</v>
      </c>
      <c r="D574" s="10" t="str">
        <f>HYPERLINK("http://www.lifeprint.com/asl101/pages-signs/p/play-cards.htm","PLAY-CARDS")</f>
        <v>PLAY-CARDS</v>
      </c>
      <c r="E574" s="9" t="str">
        <f>HYPERLINK("http://www.lifeprint.com/asl101/pages-layout/indexing.htm","YOU")</f>
        <v>YOU</v>
      </c>
      <c r="F574" s="9" t="str">
        <f t="shared" si="11"/>
        <v>YOU</v>
      </c>
      <c r="G574" s="8"/>
      <c r="H574" s="8"/>
      <c r="I574" s="8"/>
      <c r="J574" s="8"/>
      <c r="K574" s="8"/>
      <c r="L574" s="7"/>
    </row>
    <row r="575" spans="1:12" ht="34.5" customHeight="1">
      <c r="A575" s="12">
        <v>29</v>
      </c>
      <c r="B575" s="11" t="str">
        <f>HYPERLINK("http://www.lifeprint.com/asl101/pages-signs/29/your-dad-have-beard.htm","YOUR DAD HAVE BEARD?")</f>
        <v>YOUR DAD HAVE BEARD?</v>
      </c>
      <c r="C575" s="10" t="str">
        <f>HYPERLINK("http://www.lifeprint.com/asl101/pages-signs/b/beard.htm","BEARD")</f>
        <v>BEARD</v>
      </c>
      <c r="D575" s="9" t="str">
        <f>HYPERLINK("http://www.lifeprint.com/asl101/pages-signs/d/dad.htm","DAD, FATHER")</f>
        <v>DAD, FATHER</v>
      </c>
      <c r="E575" s="9" t="str">
        <f>HYPERLINK("http://www.lifeprint.com/asl101/pages-signs/h/have.htm","HAVE")</f>
        <v>HAVE</v>
      </c>
      <c r="F575" s="9" t="str">
        <f>HYPERLINK("http://www.lifeprint.com/asl101/pages-signs/y/your.htm","YOUR, YOURS")</f>
        <v>YOUR, YOURS</v>
      </c>
      <c r="G575" s="8"/>
      <c r="H575" s="8"/>
      <c r="I575" s="8"/>
      <c r="J575" s="8"/>
      <c r="K575" s="8"/>
      <c r="L575" s="7"/>
    </row>
    <row r="576" spans="1:12" ht="34.5" customHeight="1">
      <c r="A576" s="12">
        <v>29</v>
      </c>
      <c r="B576" s="11" t="str">
        <f>HYPERLINK("http://www.lifeprint.com/asl101/pages-signs/29/one-thousand-divided-by-ten-equals-what.htm","ONE-THOUSAND DIVIDE TEN EQUAL WHAT?")</f>
        <v>ONE-THOUSAND DIVIDE TEN EQUAL WHAT?</v>
      </c>
      <c r="C576" s="10" t="str">
        <f>HYPERLINK("http://www.lifeprint.com/asl101/pages-signs/d/divide.htm","DIVIDE")</f>
        <v>DIVIDE</v>
      </c>
      <c r="D576" s="13" t="str">
        <f>HYPERLINK("http://www.lifeprint.com/asl101/pages-signs/e/equal.htm","EQUAL, FAIR, EVEN")</f>
        <v>EQUAL, FAIR, EVEN</v>
      </c>
      <c r="E576" s="13" t="str">
        <f>HYPERLINK("http://www.lifeprint.com/asl101/pages-signs/n/numbers1-10.htm","TEN, 10")</f>
        <v>TEN, 10</v>
      </c>
      <c r="F576" s="13" t="str">
        <f>HYPERLINK("http://www.lifeprint.com/asl101/pages-signs/n/numbers1000andup.htm","THOUSAND, 1,000")</f>
        <v>THOUSAND, 1,000</v>
      </c>
      <c r="G576" s="9" t="str">
        <f>HYPERLINK("http://www.lifeprint.com/asl101/pages-signs/w/what.htm","WHAT, HUH?")</f>
        <v>WHAT, HUH?</v>
      </c>
      <c r="H576" s="8"/>
      <c r="I576" s="8"/>
      <c r="J576" s="8"/>
      <c r="K576" s="8"/>
      <c r="L576" s="7"/>
    </row>
    <row r="577" spans="1:12" ht="34.5" customHeight="1">
      <c r="A577" s="12">
        <v>29</v>
      </c>
      <c r="B577" s="11" t="str">
        <f>HYPERLINK("http://www.lifeprint.com/asl101/pages-signs/29/five-times-six-equals-what.htm","FIVE TIMES-[worse] SIX EQUAL WHAT?")</f>
        <v>FIVE TIMES-[worse] SIX EQUAL WHAT?</v>
      </c>
      <c r="C577" s="13" t="str">
        <f>HYPERLINK("http://www.lifeprint.com/asl101/pages-signs/e/equal.htm","EQUAL, FAIR, EVEN")</f>
        <v>EQUAL, FAIR, EVEN</v>
      </c>
      <c r="D577" s="13" t="str">
        <f>HYPERLINK("http://www.lifeprint.com/asl101/pages-signs/n/numbers1-10.htm","FIVE, 5")</f>
        <v>FIVE, 5</v>
      </c>
      <c r="E577" s="13" t="str">
        <f>HYPERLINK("http://www.lifeprint.com/asl101/pages-signs/n/numbers1-10.htm","SIX, 6")</f>
        <v>SIX, 6</v>
      </c>
      <c r="F577" s="13" t="str">
        <f>HYPERLINK("http://www.lifeprint.com/asl101/pages-signs/w/worse.htm","TIMES, MULTIPLY, WORSE")</f>
        <v>TIMES, MULTIPLY, WORSE</v>
      </c>
      <c r="G577" s="9" t="str">
        <f>HYPERLINK("http://www.lifeprint.com/asl101/pages-signs/w/what.htm","WHAT, HUH?")</f>
        <v>WHAT, HUH?</v>
      </c>
      <c r="H577" s="8"/>
      <c r="I577" s="8"/>
      <c r="J577" s="8"/>
      <c r="K577" s="8"/>
      <c r="L577" s="7"/>
    </row>
    <row r="578" spans="1:12" ht="34.5" customHeight="1">
      <c r="A578" s="12">
        <v>29</v>
      </c>
      <c r="B578" s="11" t="str">
        <f>HYPERLINK("http://www.lifeprint.com/asl101/pages-signs/29/saturday-night-you-have-plan.htm","SATURDAY NIGHT, YOU HAVE PLAN?")</f>
        <v>SATURDAY NIGHT, YOU HAVE PLAN?</v>
      </c>
      <c r="C578" s="9" t="str">
        <f>HYPERLINK("http://www.lifeprint.com/asl101/pages-signs/h/have.htm","HAVE")</f>
        <v>HAVE</v>
      </c>
      <c r="D578" s="10" t="str">
        <f>HYPERLINK("http://www.lifeprint.com/asl101/pages-signs/n/night.htm","NIGHT ")</f>
        <v>NIGHT </v>
      </c>
      <c r="E578" s="10" t="str">
        <f>HYPERLINK("http://www.lifeprint.com/asl101/pages-signs/p/plan.htm","PLAN")</f>
        <v>PLAN</v>
      </c>
      <c r="F578" s="10" t="str">
        <f>HYPERLINK("http://www.lifeprint.com/asl101/pages-signs/s/saturday.htm","SATURDAY")</f>
        <v>SATURDAY</v>
      </c>
      <c r="G578" s="9" t="str">
        <f>HYPERLINK("http://www.lifeprint.com/asl101/pages-layout/indexing.htm","YOU")</f>
        <v>YOU</v>
      </c>
      <c r="H578" s="8"/>
      <c r="I578" s="8"/>
      <c r="J578" s="8"/>
      <c r="K578" s="8"/>
      <c r="L578" s="7"/>
    </row>
    <row r="579" spans="1:12" ht="34.5" customHeight="1">
      <c r="A579" s="12">
        <v>29</v>
      </c>
      <c r="B579" s="11" t="str">
        <f>HYPERLINK("http://www.lifeprint.com/asl101/pages-signs/29/do-you-like-to-look-at-yourself-in-the-mirror.htm","YOU LIKE LOOK-at YOURSELF MIRROR?")</f>
        <v>YOU LIKE LOOK-at YOURSELF MIRROR?</v>
      </c>
      <c r="C579" s="9" t="str">
        <f>HYPERLINK("http://www.lifeprint.com/asl101/pages-signs/l/like.htm","LIKE (emotion)")</f>
        <v>LIKE (emotion)</v>
      </c>
      <c r="D579" s="10" t="str">
        <f>HYPERLINK("http://www.lifeprint.com/asl101/pages-signs/s/see.htm","LOOK-AT")</f>
        <v>LOOK-AT</v>
      </c>
      <c r="E579" s="13" t="str">
        <f>HYPERLINK("http://www.lifeprint.com/asl101/pages-signs/s/seem.htm","SEEM, APPEAR, MIRROR")</f>
        <v>SEEM, APPEAR, MIRROR</v>
      </c>
      <c r="F579" s="9" t="str">
        <f>HYPERLINK("http://www.lifeprint.com/asl101/pages-layout/indexing.htm","YOU")</f>
        <v>YOU</v>
      </c>
      <c r="G579" s="9" t="str">
        <f>HYPERLINK("http://www.lifeprint.com/asl101/pages-signs/s/self.htm","YOURSELF, SELF")</f>
        <v>YOURSELF, SELF</v>
      </c>
      <c r="H579" s="8"/>
      <c r="I579" s="8"/>
      <c r="J579" s="8"/>
      <c r="K579" s="8"/>
      <c r="L579" s="7"/>
    </row>
    <row r="580" spans="1:12" ht="34.5" customHeight="1">
      <c r="A580" s="12">
        <v>29</v>
      </c>
      <c r="B580" s="11" t="str">
        <f>HYPERLINK("http://www.lifeprint.com/asl101/pages-signs/29/hide-seek-you-like-play.htm","HIDE AND SEEK YOU LIKE PLAY?")</f>
        <v>HIDE AND SEEK YOU LIKE PLAY?</v>
      </c>
      <c r="C580" s="10" t="str">
        <f>HYPERLINK("http://www.lifeprint.com/asl101/pages-signs/a/and.htm","AND")</f>
        <v>AND</v>
      </c>
      <c r="D580" s="10" t="str">
        <f>HYPERLINK("http://www.lifeprint.com/asl101/pages-signs/h/hide.htm","HIDE")</f>
        <v>HIDE</v>
      </c>
      <c r="E580" s="9" t="str">
        <f>HYPERLINK("http://www.lifeprint.com/asl101/pages-signs/l/like.htm","LIKE (emotion)")</f>
        <v>LIKE (emotion)</v>
      </c>
      <c r="F580" s="10" t="str">
        <f>HYPERLINK("http://www.lifeprint.com/asl101/pages-signs/p/play.htm","PLAY")</f>
        <v>PLAY</v>
      </c>
      <c r="G580" s="13" t="str">
        <f>HYPERLINK("http://www.lifeprint.com/asl101/pages-signs/s/search.htm","SEEK, SEARCH")</f>
        <v>SEEK, SEARCH</v>
      </c>
      <c r="H580" s="9" t="str">
        <f>HYPERLINK("http://www.lifeprint.com/asl101/pages-layout/indexing.htm","YOU")</f>
        <v>YOU</v>
      </c>
      <c r="I580" s="8"/>
      <c r="J580" s="8"/>
      <c r="K580" s="8"/>
      <c r="L580" s="7"/>
    </row>
    <row r="581" spans="1:12" ht="34.5" customHeight="1">
      <c r="A581" s="12">
        <v>29</v>
      </c>
      <c r="B581" s="11" t="str">
        <f>HYPERLINK("http://www.lifeprint.com/asl101/pages-signs/29/you-think-person-can-fly-without-airplane.htm","YOU THINK PERSON CAN FLY WITHOUT AIRPLANE?")</f>
        <v>YOU THINK PERSON CAN FLY WITHOUT AIRPLANE?</v>
      </c>
      <c r="C581" s="10" t="str">
        <f>HYPERLINK("http://www.lifeprint.com/asl101/pages-signs/a/airplane.htm","AIRPLANE")</f>
        <v>AIRPLANE</v>
      </c>
      <c r="D581" s="9" t="str">
        <f>HYPERLINK("http://www.lifeprint.com/asl101/pages-signs/c/can.htm","CAN, ABLE")</f>
        <v>CAN, ABLE</v>
      </c>
      <c r="E581" s="9" t="str">
        <f>HYPERLINK("http://www.lifeprint.com/asl101/pages-signs/f/fly.htm","FLY")</f>
        <v>FLY</v>
      </c>
      <c r="F581" s="10" t="str">
        <f>HYPERLINK("http://www.lifeprint.com/asl101/pages-signs/a/agent.htm","PERSON, AGENT")</f>
        <v>PERSON, AGENT</v>
      </c>
      <c r="G581" s="9" t="str">
        <f>HYPERLINK("http://www.lifeprint.com/asl101/pages-signs/t/think.htm","THINK")</f>
        <v>THINK</v>
      </c>
      <c r="H581" s="13" t="str">
        <f>HYPERLINK("http://www.lifeprint.com/asl101/pages-signs/w/without.htm","WITHOUT")</f>
        <v>WITHOUT</v>
      </c>
      <c r="I581" s="9" t="str">
        <f>HYPERLINK("http://www.lifeprint.com/asl101/pages-layout/indexing.htm","YOU")</f>
        <v>YOU</v>
      </c>
      <c r="J581" s="8"/>
      <c r="K581" s="8"/>
      <c r="L581" s="7"/>
    </row>
    <row r="582" spans="1:12" ht="34.5" customHeight="1">
      <c r="A582" s="12">
        <v>30</v>
      </c>
      <c r="B582" s="11" t="str">
        <f>HYPERLINK("http://www.lifeprint.com/asl101/pages-signs/30/it-wall-what-color.htm","IT WALL, what-COLOR?")</f>
        <v>IT WALL, what-COLOR?</v>
      </c>
      <c r="C582" s="10" t="str">
        <f>HYPERLINK("http://www.lifeprint.com/asl101/pages-signs/c/color.htm","COLOR")</f>
        <v>COLOR</v>
      </c>
      <c r="D582" s="10" t="str">
        <f>HYPERLINK("http://www.lifeprint.com/asl101/pages-signs/h/he.htm","HE, SHE, IT")</f>
        <v>HE, SHE, IT</v>
      </c>
      <c r="E582" s="10" t="str">
        <f>HYPERLINK("http://www.lifeprint.com/asl101/pages-signs/w/wall.htm","WALL")</f>
        <v>WALL</v>
      </c>
      <c r="F582" s="8"/>
      <c r="G582" s="8"/>
      <c r="H582" s="8"/>
      <c r="I582" s="8"/>
      <c r="J582" s="8"/>
      <c r="K582" s="8"/>
      <c r="L582" s="7"/>
    </row>
    <row r="583" spans="1:12" ht="34.5" customHeight="1">
      <c r="A583" s="12">
        <v>30</v>
      </c>
      <c r="B583" s="11" t="str">
        <f>HYPERLINK("http://www.lifeprint.com/asl101/pages-signs/30/shoes-what-size-you.htm","SHOE what-SIZE YOU?")</f>
        <v>SHOE what-SIZE YOU?</v>
      </c>
      <c r="C583" s="10" t="str">
        <f>HYPERLINK("http://www.lifeprint.com/asl101/pages-signs/s/shoes.htm","SHOES")</f>
        <v>SHOES</v>
      </c>
      <c r="D583" s="13" t="str">
        <f>HYPERLINK("http://www.lifeprint.com/asl101/pages-signs/m/measure.htm","MEASURE, SIZE")</f>
        <v>MEASURE, SIZE</v>
      </c>
      <c r="E583" s="9" t="str">
        <f>HYPERLINK("http://www.lifeprint.com/asl101/pages-layout/indexing.htm","YOU")</f>
        <v>YOU</v>
      </c>
      <c r="F583" s="8"/>
      <c r="G583" s="8"/>
      <c r="H583" s="8"/>
      <c r="I583" s="8"/>
      <c r="J583" s="8"/>
      <c r="K583" s="8"/>
      <c r="L583" s="7"/>
    </row>
    <row r="584" spans="1:12" ht="34.5" customHeight="1">
      <c r="A584" s="12">
        <v>30</v>
      </c>
      <c r="B584" s="11" t="str">
        <f>HYPERLINK("http://www.lifeprint.com/asl101/pages-signs/30/this-building-have-elevator.htm","THIS BUILDING HAVE ELEVATOR?")</f>
        <v>THIS BUILDING HAVE ELEVATOR?</v>
      </c>
      <c r="C584" s="9" t="str">
        <f>HYPERLINK("http://www.lifeprint.com/asl101/pages-signs/b/build.htm","BUILD, BUILDING")</f>
        <v>BUILD, BUILDING</v>
      </c>
      <c r="D584" s="10" t="str">
        <f>HYPERLINK("http://www.lifeprint.com/asl101/pages-signs/e/elevator.htm","ELEVATOR")</f>
        <v>ELEVATOR</v>
      </c>
      <c r="E584" s="9" t="str">
        <f>HYPERLINK("http://www.lifeprint.com/asl101/pages-signs/h/have.htm","HAVE")</f>
        <v>HAVE</v>
      </c>
      <c r="F584" s="9" t="str">
        <f>HYPERLINK("http://www.lifeprint.com/asl101/pages-signs/t/this.htm","THIS")</f>
        <v>THIS</v>
      </c>
      <c r="G584" s="8"/>
      <c r="H584" s="8"/>
      <c r="I584" s="8"/>
      <c r="J584" s="8"/>
      <c r="K584" s="8"/>
      <c r="L584" s="7"/>
    </row>
    <row r="585" spans="1:12" ht="34.5" customHeight="1">
      <c r="A585" s="12">
        <v>30</v>
      </c>
      <c r="B585" s="11" t="str">
        <f>HYPERLINK("http://www.lifeprint.com/asl101/pages-signs/30/this-building-how-many-floors.htm","THIS BUILDING, FLOORS, HOW-MANY?")</f>
        <v>THIS BUILDING, FLOORS, HOW-MANY?</v>
      </c>
      <c r="C585" s="9" t="str">
        <f>HYPERLINK("http://www.lifeprint.com/asl101/pages-signs/b/build.htm","BUILD, BUILDING")</f>
        <v>BUILD, BUILDING</v>
      </c>
      <c r="D585" s="9" t="str">
        <f>HYPERLINK("http://www.lifeprint.com/asl101/pages-signs/f/floor.htm","FLOOR")</f>
        <v>FLOOR</v>
      </c>
      <c r="E585" s="9" t="str">
        <f>HYPERLINK("http://www.lifeprint.com/asl101/pages-signs/h/how-many.htm","HOW-MANY")</f>
        <v>HOW-MANY</v>
      </c>
      <c r="F585" s="9" t="str">
        <f>HYPERLINK("http://www.lifeprint.com/asl101/pages-signs/t/this.htm","THIS")</f>
        <v>THIS</v>
      </c>
      <c r="G585" s="8"/>
      <c r="H585" s="8"/>
      <c r="I585" s="8"/>
      <c r="J585" s="8"/>
      <c r="K585" s="8"/>
      <c r="L585" s="7"/>
    </row>
    <row r="586" spans="1:12" ht="34.5" customHeight="1">
      <c r="A586" s="12">
        <v>30</v>
      </c>
      <c r="B586" s="11" t="str">
        <f>HYPERLINK("http://www.lifeprint.com/asl101/pages-signs/30/hair-you-prefer-what-color.htm","HAIR, YOU PREFER what-COLOR?")</f>
        <v>HAIR, YOU PREFER what-COLOR?</v>
      </c>
      <c r="C586" s="10" t="str">
        <f>HYPERLINK("http://www.lifeprint.com/asl101/pages-signs/c/color.htm","COLOR")</f>
        <v>COLOR</v>
      </c>
      <c r="D586" s="10" t="str">
        <f>HYPERLINK("http://www.lifeprint.com/asl101/pages-signs/h/hair.htm","HAIR")</f>
        <v>HAIR</v>
      </c>
      <c r="E586" s="9" t="str">
        <f>HYPERLINK("http://www.lifeprint.com/asl101/pages-signs/f/favorite.htm","PREFER, FAVORITE")</f>
        <v>PREFER, FAVORITE</v>
      </c>
      <c r="F586" s="9" t="str">
        <f>HYPERLINK("http://www.lifeprint.com/asl101/pages-layout/indexing.htm","YOU")</f>
        <v>YOU</v>
      </c>
      <c r="G586" s="8"/>
      <c r="H586" s="8"/>
      <c r="I586" s="8"/>
      <c r="J586" s="8"/>
      <c r="K586" s="8"/>
      <c r="L586" s="7"/>
    </row>
    <row r="587" spans="1:12" ht="34.5" customHeight="1">
      <c r="A587" s="12">
        <v>30</v>
      </c>
      <c r="B587" s="11" t="str">
        <f>HYPERLINK("http://www.lifeprint.com/asl101/pages-signs/30/weekly-meeting-how-many-you.htm","WEEK-[every] MEETING HOW-MANY YOU?")</f>
        <v>WEEK-[every] MEETING HOW-MANY YOU?</v>
      </c>
      <c r="C587" s="9" t="str">
        <f>HYPERLINK("http://www.lifeprint.com/asl101/pages-signs/h/how-many.htm","HOW-MANY")</f>
        <v>HOW-MANY</v>
      </c>
      <c r="D587" s="10" t="str">
        <f>HYPERLINK("http://www.lifeprint.com/asl101/pages-signs/m/meeting.htm","MEETING")</f>
        <v>MEETING</v>
      </c>
      <c r="E587" s="13" t="str">
        <f>HYPERLINK("http://www.lifeprint.com/asl101/pages-signs/w/week.htm","WEEK, EVERY-WEEK")</f>
        <v>WEEK, EVERY-WEEK</v>
      </c>
      <c r="F587" s="9" t="str">
        <f>HYPERLINK("http://www.lifeprint.com/asl101/pages-layout/indexing.htm","YOU")</f>
        <v>YOU</v>
      </c>
      <c r="G587" s="8"/>
      <c r="H587" s="8"/>
      <c r="I587" s="8"/>
      <c r="J587" s="8"/>
      <c r="K587" s="8"/>
      <c r="L587" s="7"/>
    </row>
    <row r="588" spans="1:12" ht="34.5" customHeight="1">
      <c r="A588" s="12">
        <v>30</v>
      </c>
      <c r="B588" s="11" t="str">
        <f>HYPERLINK("http://www.lifeprint.com/asl101/pages-signs/30/tomorrow-afternoon-what-do-you.htm","TOMORROW AFTERNOON, YOU what-DO?")</f>
        <v>TOMORROW AFTERNOON, YOU what-DO?</v>
      </c>
      <c r="C588" s="13" t="str">
        <f>HYPERLINK("http://www.lifeprint.com/asl101/pages-signs/a/afternoon.htm","AFTERNOON")</f>
        <v>AFTERNOON</v>
      </c>
      <c r="D588" s="10" t="str">
        <f>HYPERLINK("http://www.lifeprint.com/asl101/pages-signs/t/tomorrow.htm","TOMORROW")</f>
        <v>TOMORROW</v>
      </c>
      <c r="E588" s="9" t="str">
        <f>HYPERLINK("http://www.lifeprint.com/asl101/pages-signs/d/do-do.htm","what-DO, DO-what")</f>
        <v>what-DO, DO-what</v>
      </c>
      <c r="F588" s="9" t="str">
        <f>HYPERLINK("http://www.lifeprint.com/asl101/pages-layout/indexing.htm","YOU")</f>
        <v>YOU</v>
      </c>
      <c r="G588" s="8"/>
      <c r="H588" s="8"/>
      <c r="I588" s="8"/>
      <c r="J588" s="8"/>
      <c r="K588" s="8"/>
      <c r="L588" s="7"/>
    </row>
    <row r="589" spans="1:12" ht="34.5" customHeight="1">
      <c r="A589" s="12">
        <v>30</v>
      </c>
      <c r="B589" s="11" t="str">
        <f>HYPERLINK("http://www.lifeprint.com/asl101/pages-signs/30/your-house-furniture-what-color.htm","YOUR HOUSE, FURNITURE, what-COLOR?")</f>
        <v>YOUR HOUSE, FURNITURE, what-COLOR?</v>
      </c>
      <c r="C589" s="10" t="str">
        <f>HYPERLINK("http://www.lifeprint.com/asl101/pages-signs/c/color.htm","COLOR")</f>
        <v>COLOR</v>
      </c>
      <c r="D589" s="10" t="str">
        <f>HYPERLINK("http://www.lifeprint.com/asl101/pages-signs/f/furniture.htm","FURNITURE")</f>
        <v>FURNITURE</v>
      </c>
      <c r="E589" s="10" t="str">
        <f>HYPERLINK("http://www.lifeprint.com/asl101/pages-signs/h/house.htm","HOUSE")</f>
        <v>HOUSE</v>
      </c>
      <c r="F589" s="9" t="str">
        <f>HYPERLINK("http://www.lifeprint.com/asl101/pages-signs/y/your.htm","YOUR, YOURS")</f>
        <v>YOUR, YOURS</v>
      </c>
      <c r="G589" s="8"/>
      <c r="H589" s="8"/>
      <c r="I589" s="8"/>
      <c r="J589" s="8"/>
      <c r="K589" s="8"/>
      <c r="L589" s="7"/>
    </row>
    <row r="590" spans="1:12" ht="34.5" customHeight="1">
      <c r="A590" s="12">
        <v>30</v>
      </c>
      <c r="B590" s="11" t="str">
        <f>HYPERLINK("http://www.lifeprint.com/asl101/pages-signs/30/your-cell-phone-cost-how-much.htm","YOUR CELL PHONE COST HOW-MUCH?")</f>
        <v>YOUR CELL PHONE COST HOW-MUCH?</v>
      </c>
      <c r="C590" s="10" t="str">
        <f>HYPERLINK("http://www.lifeprint.com/asl101/pages-signs/c/cellphone.htm","CELL-PHONE")</f>
        <v>CELL-PHONE</v>
      </c>
      <c r="D590" s="13" t="str">
        <f>HYPERLINK("http://www.lifeprint.com/asl101/pages-signs/c/cost.htm","COST, FEE")</f>
        <v>COST, FEE</v>
      </c>
      <c r="E590" s="10" t="str">
        <f>HYPERLINK("http://www.lifeprint.com/asl101/pages-signs/h/how-much.htm","HOW-MUCH")</f>
        <v>HOW-MUCH</v>
      </c>
      <c r="F590" s="9" t="str">
        <f>HYPERLINK("http://www.lifeprint.com/asl101/pages-signs/y/your.htm","YOUR, YOURS")</f>
        <v>YOUR, YOURS</v>
      </c>
      <c r="G590" s="8"/>
      <c r="H590" s="8"/>
      <c r="I590" s="8"/>
      <c r="J590" s="8"/>
      <c r="K590" s="8"/>
      <c r="L590" s="7"/>
    </row>
    <row r="591" spans="1:12" ht="34.5" customHeight="1">
      <c r="A591" s="12">
        <v>30</v>
      </c>
      <c r="B591" s="11" t="str">
        <f>HYPERLINK("http://www.lifeprint.com/asl101/pages-signs/30/your-sock-drawer-what-color.htm","YOUR SOCK DRAWER, what-COLOR?")</f>
        <v>YOUR SOCK DRAWER, what-COLOR?</v>
      </c>
      <c r="C591" s="10" t="str">
        <f>HYPERLINK("http://www.lifeprint.com/asl101/pages-signs/c/color.htm","COLOR")</f>
        <v>COLOR</v>
      </c>
      <c r="D591" s="10" t="str">
        <f>HYPERLINK("http://www.lifeprint.com/asl101/pages-signs/d/dresser.htm","DRESSER, DRAWER")</f>
        <v>DRESSER, DRAWER</v>
      </c>
      <c r="E591" s="10" t="str">
        <f>HYPERLINK("http://www.lifeprint.com/asl101/pages-signs/s/socks.htm","SOCKS")</f>
        <v>SOCKS</v>
      </c>
      <c r="F591" s="9" t="str">
        <f>HYPERLINK("http://www.lifeprint.com/asl101/pages-signs/y/your.htm","YOUR, YOURS")</f>
        <v>YOUR, YOURS</v>
      </c>
      <c r="G591" s="8"/>
      <c r="H591" s="8"/>
      <c r="I591" s="8"/>
      <c r="J591" s="8"/>
      <c r="K591" s="8"/>
      <c r="L591" s="7"/>
    </row>
    <row r="592" spans="1:12" ht="34.5" customHeight="1">
      <c r="A592" s="12">
        <v>30</v>
      </c>
      <c r="B592" s="11" t="str">
        <f>HYPERLINK("http://www.lifeprint.com/asl101/pages-signs/30/your-house-street-what-name.htm","YOUR HOUSE, STREET, what-NAME?")</f>
        <v>YOUR HOUSE, STREET, what-NAME?</v>
      </c>
      <c r="C592" s="10" t="str">
        <f>HYPERLINK("http://www.lifeprint.com/asl101/pages-signs/h/house.htm","HOUSE")</f>
        <v>HOUSE</v>
      </c>
      <c r="D592" s="10" t="str">
        <f>HYPERLINK("http://www.lifeprint.com/asl101/pages-signs/n/name.htm","NAME")</f>
        <v>NAME</v>
      </c>
      <c r="E592" s="10" t="str">
        <f>HYPERLINK("http://www.lifeprint.com/asl101/pages-signs/w/way.htm","WAY, STREET, ROAD, AVENUE")</f>
        <v>WAY, STREET, ROAD, AVENUE</v>
      </c>
      <c r="F592" s="9" t="str">
        <f>HYPERLINK("http://www.lifeprint.com/asl101/pages-signs/y/your.htm","YOUR, YOURS")</f>
        <v>YOUR, YOURS</v>
      </c>
      <c r="G592" s="8"/>
      <c r="H592" s="8"/>
      <c r="I592" s="8"/>
      <c r="J592" s="8"/>
      <c r="K592" s="8"/>
      <c r="L592" s="7"/>
    </row>
    <row r="593" spans="1:12" ht="34.5" customHeight="1">
      <c r="A593" s="12">
        <v>30</v>
      </c>
      <c r="B593" s="11" t="str">
        <f>HYPERLINK("http://www.lifeprint.com/asl101/pages-signs/30/your-favorite-restaurant-what.htm","YOUR FAVORITE RESTAURANT WHAT?")</f>
        <v>YOUR FAVORITE RESTAURANT WHAT?</v>
      </c>
      <c r="C593" s="9" t="str">
        <f>HYPERLINK("http://www.lifeprint.com/asl101/pages-signs/f/favorite.htm","PREFER, FAVORITE")</f>
        <v>PREFER, FAVORITE</v>
      </c>
      <c r="D593" s="10" t="str">
        <f>HYPERLINK("http://www.lifeprint.com/asl101/pages-signs/c/cafeteria.htm","RESTAURANT")</f>
        <v>RESTAURANT</v>
      </c>
      <c r="E593" s="9" t="str">
        <f>HYPERLINK("http://www.lifeprint.com/asl101/pages-signs/w/what.htm","WHAT, HUH?")</f>
        <v>WHAT, HUH?</v>
      </c>
      <c r="F593" s="9" t="str">
        <f>HYPERLINK("http://www.lifeprint.com/asl101/pages-signs/y/your.htm","YOUR, YOURS")</f>
        <v>YOUR, YOURS</v>
      </c>
      <c r="G593" s="8"/>
      <c r="H593" s="8"/>
      <c r="I593" s="8"/>
      <c r="J593" s="8"/>
      <c r="K593" s="8"/>
      <c r="L593" s="7"/>
    </row>
    <row r="594" spans="1:12" ht="34.5" customHeight="1">
      <c r="A594" s="12">
        <v>30</v>
      </c>
      <c r="B594" s="11" t="str">
        <f>HYPERLINK("http://www.lifeprint.com/asl101/pages-signs/30/car-engine-you-know-how-fix.htm","CAR MACHINE-[engine], YOU KNOW HOW F-I-X?")</f>
        <v>CAR MACHINE-[engine], YOU KNOW HOW F-I-X?</v>
      </c>
      <c r="C594" s="9" t="str">
        <f>HYPERLINK("http://www.lifeprint.com/asl101/pages-signs/c/car.htm","CAR")</f>
        <v>CAR</v>
      </c>
      <c r="D594" s="13" t="str">
        <f>HYPERLINK("http://www.lifeprint.com/asl101/pages-signs/f/fix.htm","FIX, #FIX")</f>
        <v>FIX, #FIX</v>
      </c>
      <c r="E594" s="9" t="str">
        <f>HYPERLINK("http://www.lifeprint.com/asl101/pages-signs/h/how.htm","HOW")</f>
        <v>HOW</v>
      </c>
      <c r="F594" s="10" t="str">
        <f>HYPERLINK("http://www.lifeprint.com/asl101/pages-signs/k/know.htm","KNOW")</f>
        <v>KNOW</v>
      </c>
      <c r="G594" s="10" t="str">
        <f>HYPERLINK("http://www.lifeprint.com/asl101/pages-signs/m/machine.htm","MACHINE, ENGINE, FACTORY")</f>
        <v>MACHINE, ENGINE, FACTORY</v>
      </c>
      <c r="H594" s="9" t="str">
        <f>HYPERLINK("http://www.lifeprint.com/asl101/pages-layout/indexing.htm","YOU")</f>
        <v>YOU</v>
      </c>
      <c r="I594" s="8"/>
      <c r="J594" s="8"/>
      <c r="K594" s="8"/>
      <c r="L594" s="7"/>
    </row>
    <row r="595" spans="1:12" ht="34.5" customHeight="1">
      <c r="A595" s="12">
        <v>30</v>
      </c>
      <c r="B595" s="11" t="str">
        <f>HYPERLINK("http://www.lifeprint.com/asl101/pages-signs/30/you-think-most-sales-agents-friendly.htm","YOU THINK MOST SELL-AGENT FRIENDLY?")</f>
        <v>YOU THINK MOST SELL-AGENT FRIENDLY?</v>
      </c>
      <c r="C595" s="9" t="str">
        <f>HYPERLINK("http://www.lifeprint.com/asl101/pages-signs/f/friendly.htm","FRIENDLY, CHEERFUL")</f>
        <v>FRIENDLY, CHEERFUL</v>
      </c>
      <c r="D595" s="10" t="str">
        <f>HYPERLINK("http://www.lifeprint.com/asl101/pages-signs/m/most.htm","MOST")</f>
        <v>MOST</v>
      </c>
      <c r="E595" s="10" t="str">
        <f>HYPERLINK("http://www.lifeprint.com/asl101/pages-signs/a/agent.htm","PERSON, AGENT")</f>
        <v>PERSON, AGENT</v>
      </c>
      <c r="F595" s="13" t="str">
        <f>HYPERLINK("http://www.lifeprint.com/asl101/pages-signs/s/store.htm","STORE, SELL")</f>
        <v>STORE, SELL</v>
      </c>
      <c r="G595" s="9" t="str">
        <f>HYPERLINK("http://www.lifeprint.com/asl101/pages-signs/t/think.htm","THINK")</f>
        <v>THINK</v>
      </c>
      <c r="H595" s="9" t="str">
        <f>HYPERLINK("http://www.lifeprint.com/asl101/pages-layout/indexing.htm","YOU")</f>
        <v>YOU</v>
      </c>
      <c r="I595" s="8"/>
      <c r="J595" s="8"/>
      <c r="K595" s="8"/>
      <c r="L595" s="7"/>
    </row>
    <row r="596" spans="1:12" ht="34.5" customHeight="1">
      <c r="A596" s="12">
        <v>30</v>
      </c>
      <c r="B596" s="11" t="str">
        <f>HYPERLINK("http://www.lifeprint.com/asl101/pages-signs/30/you-start-learning-sign-when.htm","YOU START LEARN LEARN SIGN, WHEN?")</f>
        <v>YOU START LEARN LEARN SIGN, WHEN?</v>
      </c>
      <c r="C596" s="14" t="str">
        <f>HYPERLINK("http://www.lifeprint.com/asl101/pages-signs/l/learn.htm","LEARN")</f>
        <v>LEARN</v>
      </c>
      <c r="D596" s="10" t="str">
        <f>HYPERLINK("http://www.lifeprint.com/asl101/pages-signs/l/learn.htm","LEARN")</f>
        <v>LEARN</v>
      </c>
      <c r="E596" s="9" t="str">
        <f>HYPERLINK("http://www.lifeprint.com/asl101/pages-signs/s/sign.htm","SIGN")</f>
        <v>SIGN</v>
      </c>
      <c r="F596" s="10" t="str">
        <f>HYPERLINK("http://www.lifeprint.com/asl101/pages-signs/b/begin.htm","START, BEGIN")</f>
        <v>START, BEGIN</v>
      </c>
      <c r="G596" s="10" t="str">
        <f>HYPERLINK("http://www.lifeprint.com/asl101/pages-signs/w/when.htm","WHEN")</f>
        <v>WHEN</v>
      </c>
      <c r="H596" s="9" t="str">
        <f>HYPERLINK("http://www.lifeprint.com/asl101/pages-layout/indexing.htm","YOU")</f>
        <v>YOU</v>
      </c>
      <c r="I596" s="8"/>
      <c r="J596" s="8"/>
      <c r="K596" s="8"/>
      <c r="L596" s="7"/>
    </row>
    <row r="597" spans="1:12" ht="34.5" customHeight="1">
      <c r="A597" s="12">
        <v>30</v>
      </c>
      <c r="B597" s="11" t="str">
        <f>HYPERLINK("http://www.lifeprint.com/asl101/pages-signs/30/your-family-any-engineers.htm","YOUR FAMILY ANY MEASURE+AGENT-[engineer]?")</f>
        <v>YOUR FAMILY ANY MEASURE+AGENT-[engineer]?</v>
      </c>
      <c r="C597" s="10" t="str">
        <f>HYPERLINK("http://www.lifeprint.com/asl101/pages-signs/a/any.htm","ANY")</f>
        <v>ANY</v>
      </c>
      <c r="D597" s="13" t="str">
        <f>HYPERLINK("http://www.lifeprint.com/asl101/pages-signs/m/measure.htm","ENGINEER")</f>
        <v>ENGINEER</v>
      </c>
      <c r="E597" s="9" t="str">
        <f>HYPERLINK("http://www.lifeprint.com/asl101/pages-signs/f/family.htm","FAMILY")</f>
        <v>FAMILY</v>
      </c>
      <c r="F597" s="10" t="str">
        <f>HYPERLINK("http://www.lifeprint.com/asl101/pages-signs/a/agent.htm","PERSON, AGENT")</f>
        <v>PERSON, AGENT</v>
      </c>
      <c r="G597" s="13" t="str">
        <f>HYPERLINK("http://www.lifeprint.com/asl101/pages-signs/m/measure.htm","MEASURE, SIZE")</f>
        <v>MEASURE, SIZE</v>
      </c>
      <c r="H597" s="9" t="str">
        <f>HYPERLINK("http://www.lifeprint.com/asl101/pages-signs/y/your.htm","YOUR, YOURS")</f>
        <v>YOUR, YOURS</v>
      </c>
      <c r="I597" s="8"/>
      <c r="J597" s="8"/>
      <c r="K597" s="8"/>
      <c r="L597" s="7"/>
    </row>
    <row r="598" spans="1:12" ht="34.5" customHeight="1">
      <c r="A598" s="12">
        <v>30</v>
      </c>
      <c r="B598" s="11" t="str">
        <f>HYPERLINK("http://www.lifeprint.com/asl101/pages-signs/30/janitor-this-building-you-know-his-name.htm","JANITOR THIS BUILDING, YOU KNOW HIS/HER NAME?")</f>
        <v>JANITOR THIS BUILDING, YOU KNOW HIS/HER NAME?</v>
      </c>
      <c r="C598" s="9" t="str">
        <f>HYPERLINK("http://www.lifeprint.com/asl101/pages-signs/b/build.htm","BUILD, BUILDING")</f>
        <v>BUILD, BUILDING</v>
      </c>
      <c r="D598" s="10" t="str">
        <f>HYPERLINK("http://www.lifeprint.com/asl101/pages-signs/h/his.htm","HIS, HERS, ITS")</f>
        <v>HIS, HERS, ITS</v>
      </c>
      <c r="E598" s="10" t="str">
        <f>HYPERLINK("http://www.lifeprint.com/asl101/pages-signs/j/janitor.htm","JANITOR")</f>
        <v>JANITOR</v>
      </c>
      <c r="F598" s="10" t="str">
        <f>HYPERLINK("http://www.lifeprint.com/asl101/pages-signs/k/know.htm","KNOW")</f>
        <v>KNOW</v>
      </c>
      <c r="G598" s="10" t="str">
        <f>HYPERLINK("http://www.lifeprint.com/asl101/pages-signs/n/name.htm","NAME")</f>
        <v>NAME</v>
      </c>
      <c r="H598" s="9" t="str">
        <f>HYPERLINK("http://www.lifeprint.com/asl101/pages-signs/t/this.htm","THIS")</f>
        <v>THIS</v>
      </c>
      <c r="I598" s="9" t="str">
        <f>HYPERLINK("http://www.lifeprint.com/asl101/pages-layout/indexing.htm","YOU")</f>
        <v>YOU</v>
      </c>
      <c r="J598" s="8"/>
      <c r="K598" s="8"/>
      <c r="L598" s="7"/>
    </row>
    <row r="599" spans="1:12" ht="34.5" customHeight="1">
      <c r="A599" s="12">
        <v>30</v>
      </c>
      <c r="B599" s="11" t="str">
        <f>HYPERLINK("http://www.lifeprint.com/asl101/pages-signs/30/you-give-up-email-from-now-on-200000-dollars-you.htm","EMAIL, YOU GIVE-UP FROM-NOW-ON FOR $200,000 YOU?")</f>
        <v>EMAIL, YOU GIVE-UP FROM-NOW-ON FOR $200,000 YOU?</v>
      </c>
      <c r="C599" s="10" t="str">
        <f>HYPERLINK("http://www.lifeprint.com/asl101/pages-signs/e/email.htm","EMAIL")</f>
        <v>EMAIL</v>
      </c>
      <c r="D599" s="9" t="str">
        <f>HYPERLINK("http://www.lifeprint.com/asl101/pages-signs/f/for.htm","FOR")</f>
        <v>FOR</v>
      </c>
      <c r="E599" s="10" t="str">
        <f>HYPERLINK("http://www.lifeprint.com/asl101/pages-signs/f/from-now-on.htm","FROM NOW ON, FROM THEN ON")</f>
        <v>FROM NOW ON, FROM THEN ON</v>
      </c>
      <c r="F599" s="10" t="str">
        <f>HYPERLINK("http://www.lifeprint.com/asl101/pages-signs/g/give-up.htm","GIVE-UP, SACRIFICE")</f>
        <v>GIVE-UP, SACRIFICE</v>
      </c>
      <c r="G599" s="13" t="str">
        <f>HYPERLINK("http://www.lifeprint.com/asl101/pages-signs/n/numbers1000andup.htm","THOUSAND, 1,000")</f>
        <v>THOUSAND, 1,000</v>
      </c>
      <c r="H599" s="13" t="str">
        <f>HYPERLINK("http://www.lifeprint.com/asl101/pages-signs/n/numbers100-900.htm","TWO-HUNDRED, 200")</f>
        <v>TWO-HUNDRED, 200</v>
      </c>
      <c r="I599" s="9" t="str">
        <f>HYPERLINK("http://www.lifeprint.com/asl101/pages-layout/indexing.htm","YOU")</f>
        <v>YOU</v>
      </c>
      <c r="J599" s="8"/>
      <c r="K599" s="8"/>
      <c r="L599" s="7"/>
    </row>
    <row r="600" spans="1:12" ht="34.5" customHeight="1">
      <c r="A600" s="12">
        <v>30</v>
      </c>
      <c r="B600" s="11" t="str">
        <f>HYPERLINK("http://www.lifeprint.com/asl101/pages-signs/30/suppose-this-class-you-fail-responsible-who.htm","SUPPOSE THIS CLASS YOU FAIL, RESPONSIBLE WHO?")</f>
        <v>SUPPOSE THIS CLASS YOU FAIL, RESPONSIBLE WHO?</v>
      </c>
      <c r="C600" s="10" t="str">
        <f>HYPERLINK("http://www.lifeprint.com/asl101/pages-signs/c/class.htm","CLASS")</f>
        <v>CLASS</v>
      </c>
      <c r="D600" s="10" t="str">
        <f>HYPERLINK("http://www.lifeprint.com/asl101/pages-signs/f/fail.htm","FAIL")</f>
        <v>FAIL</v>
      </c>
      <c r="E600" s="9" t="str">
        <f>HYPERLINK("http://www.lifeprint.com/asl101/pages-signs/i/idea.htm","IF, SUPPOSE")</f>
        <v>IF, SUPPOSE</v>
      </c>
      <c r="F600" s="10" t="str">
        <f>HYPERLINK("http://www.lifeprint.com/asl101/pages-signs/r/responsible.htm","RESPONSIBLE")</f>
        <v>RESPONSIBLE</v>
      </c>
      <c r="G600" s="9" t="str">
        <f>HYPERLINK("http://www.lifeprint.com/asl101/pages-signs/t/this.htm","THIS")</f>
        <v>THIS</v>
      </c>
      <c r="H600" s="9" t="str">
        <f>HYPERLINK("http://www.lifeprint.com/asl101/pages-signs/w/who.htm","WHO")</f>
        <v>WHO</v>
      </c>
      <c r="I600" s="9" t="str">
        <f>HYPERLINK("http://www.lifeprint.com/asl101/pages-layout/indexing.htm","YOU")</f>
        <v>YOU</v>
      </c>
      <c r="J600" s="8"/>
      <c r="K600" s="8"/>
      <c r="L600" s="7"/>
    </row>
    <row r="601" spans="1:12" ht="34.5" customHeight="1">
      <c r="A601" s="6">
        <v>30</v>
      </c>
      <c r="B601" s="5" t="str">
        <f>HYPERLINK("http://www.lifeprint.com/asl101/pages-signs/30/suppose-your-dog-sick-you-take-it-to-the-vet.htm","SUPPOSE YOUR DOG SICK, YOU CARRY VET?")</f>
        <v>SUPPOSE YOUR DOG SICK, YOU CARRY VET?</v>
      </c>
      <c r="C601" s="4" t="str">
        <f>HYPERLINK("http://www.lifeprint.com/asl101/pages-signs/b/bring.htm","BRING, CARRY")</f>
        <v>BRING, CARRY</v>
      </c>
      <c r="D601" s="3" t="str">
        <f>HYPERLINK("http://www.lifeprint.com/asl101/pages-signs/d/dog.htm","DOG")</f>
        <v>DOG</v>
      </c>
      <c r="E601" s="3" t="str">
        <f>HYPERLINK("http://www.lifeprint.com/asl101/pages-signs/i/idea.htm","IF, SUPPOSE")</f>
        <v>IF, SUPPOSE</v>
      </c>
      <c r="F601" s="4" t="str">
        <f>HYPERLINK("http://www.lifeprint.com/asl101/pages-signs/s/sick.htm","SICK")</f>
        <v>SICK</v>
      </c>
      <c r="G601" s="4" t="str">
        <f>HYPERLINK("http://www.lifeprint.com/asl101/pages-signs/v/vet.htm","VET")</f>
        <v>VET</v>
      </c>
      <c r="H601" s="3" t="str">
        <f>HYPERLINK("http://www.lifeprint.com/asl101/pages-layout/indexing.htm","YOU")</f>
        <v>YOU</v>
      </c>
      <c r="I601" s="3" t="str">
        <f>HYPERLINK("http://www.lifeprint.com/asl101/pages-signs/y/your.htm","YOUR, YOURS")</f>
        <v>YOUR, YOURS</v>
      </c>
      <c r="J601" s="2"/>
      <c r="K601" s="2"/>
      <c r="L601" s="1"/>
    </row>
  </sheetData>
  <sheetProtection/>
  <hyperlinks>
    <hyperlink ref="B354" r:id="rId1" display="=HYPERLINK(&quot;http://www.lifeprint.com/asl101/pages-signs/18/car-crash-how-many-times-you.htm&quot;,&quot;CAR CL:/CL:-&quot;crash&quot; HOW-MANY TIME YOU?&quot;)"/>
    <hyperlink ref="B349" r:id="rId2" display="=HYPERLINK(&quot;http://www.lifeprint.com/asl101/pages-signs/18/how-you-sign-rocket.htm&quot;,&quot;HOW YOU SIGN &quot;R-O-C-K-E-T&quot;?&quot;)"/>
    <hyperlink ref="B356" r:id="rId3" display="=HYPERLINK(&quot;http://www.lifeprint.com/asl101/pages-signs/18/you-prefer-car-or-truck.htm&quot;,&quot;YOU PREFER CAR [bodyshift-&quot;or&quot;] TRUCK?&quot;)"/>
  </hyperlinks>
  <printOptions/>
  <pageMargins left="0.7" right="0.7" top="0.75" bottom="0.75" header="0.3" footer="0.3"/>
  <pageSetup orientation="portrait" paperSize="9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Lifeprint curriculum: Level 01 and 02 sentences</dc:title>
  <dc:subject/>
  <dc:creator>Lifeprint</dc:creator>
  <cp:keywords/>
  <dc:description/>
  <cp:lastModifiedBy>Lifeprint</cp:lastModifiedBy>
  <dcterms:created xsi:type="dcterms:W3CDTF">2015-01-21T03:22:08Z</dcterms:created>
  <dcterms:modified xsi:type="dcterms:W3CDTF">2015-01-21T03:44:09Z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